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3.xml" ContentType="application/vnd.openxmlformats-officedocument.drawing+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mc:AlternateContent xmlns:mc="http://schemas.openxmlformats.org/markup-compatibility/2006">
    <mc:Choice Requires="x15">
      <x15ac:absPath xmlns:x15ac="http://schemas.microsoft.com/office/spreadsheetml/2010/11/ac" url="X:\01. projecten\VLAIO OrnAqua P_OO_531\rapporten\rekentool\"/>
    </mc:Choice>
  </mc:AlternateContent>
  <bookViews>
    <workbookView showSheetTabs="0" xWindow="0" yWindow="0" windowWidth="28800" windowHeight="11880"/>
  </bookViews>
  <sheets>
    <sheet name="Welkom" sheetId="8" r:id="rId1"/>
    <sheet name="Kosteninschatting" sheetId="1" r:id="rId2"/>
    <sheet name="Kostenanalyse" sheetId="3" state="hidden" r:id="rId3"/>
    <sheet name="Casestudies " sheetId="9" r:id="rId4"/>
    <sheet name="Types irrigatie materiaal " sheetId="5" r:id="rId5"/>
    <sheet name="Input model" sheetId="2" state="hidden" r:id="rId6"/>
    <sheet name="Input model 2" sheetId="6" state="hidden" r:id="rId7"/>
    <sheet name="Figuren" sheetId="7" state="hidden" r:id="rId8"/>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R36" i="2" l="1"/>
  <c r="L16" i="2"/>
  <c r="L26" i="2"/>
  <c r="L24" i="2"/>
  <c r="B43" i="1" l="1"/>
  <c r="B12" i="6"/>
  <c r="U16" i="3"/>
  <c r="J2" i="6"/>
  <c r="F4" i="6"/>
  <c r="F5" i="6" s="1"/>
  <c r="U10" i="3" s="1"/>
  <c r="F2" i="6"/>
  <c r="F3" i="6" s="1"/>
  <c r="U11" i="3" s="1"/>
  <c r="B2" i="6"/>
  <c r="B4" i="6" s="1"/>
  <c r="U9" i="3" s="1"/>
  <c r="N38" i="2"/>
  <c r="N39" i="2"/>
  <c r="N40" i="2"/>
  <c r="N37" i="2"/>
  <c r="N9" i="7"/>
  <c r="L9" i="7"/>
  <c r="N8" i="7"/>
  <c r="L8" i="7"/>
  <c r="N7" i="7"/>
  <c r="L7" i="7"/>
  <c r="N6" i="7"/>
  <c r="L6" i="7"/>
  <c r="D11" i="2"/>
  <c r="D10" i="2"/>
  <c r="D9" i="2"/>
  <c r="R7" i="2" s="1"/>
  <c r="D8" i="2"/>
  <c r="U13" i="3" l="1"/>
  <c r="U15" i="3" s="1" a="1"/>
  <c r="U15" i="3" s="1"/>
  <c r="R8" i="2"/>
  <c r="U14" i="3" l="1" a="1"/>
  <c r="U14" i="3" s="1"/>
  <c r="R45" i="2"/>
  <c r="U22" i="3"/>
  <c r="V22" i="3" s="1"/>
  <c r="U12" i="3"/>
  <c r="R11" i="2" l="1"/>
  <c r="R12" i="2" s="1"/>
  <c r="U21" i="3"/>
  <c r="V21" i="3" s="1"/>
  <c r="L13" i="2"/>
  <c r="L12" i="2"/>
  <c r="L20" i="2" s="1"/>
  <c r="L7" i="2" l="1"/>
  <c r="B3" i="7"/>
  <c r="B7" i="6" a="1"/>
  <c r="B7" i="6" s="1"/>
  <c r="R38" i="2"/>
  <c r="R26" i="2"/>
  <c r="R29" i="2" s="1"/>
  <c r="R28" i="2" l="1"/>
  <c r="C65" i="2" s="1"/>
  <c r="F65" i="2"/>
  <c r="R30" i="2"/>
  <c r="U17" i="3"/>
  <c r="R25" i="2"/>
  <c r="R31" i="2" s="1"/>
  <c r="R15" i="2"/>
  <c r="R24" i="2" s="1"/>
  <c r="B4" i="7"/>
  <c r="R14" i="2"/>
  <c r="L22" i="2"/>
  <c r="L21" i="2"/>
  <c r="L25" i="2"/>
  <c r="L29" i="2" s="1"/>
  <c r="L31" i="2" s="1"/>
  <c r="L11" i="2"/>
  <c r="L10" i="2"/>
  <c r="L9" i="2"/>
  <c r="L8" i="2"/>
  <c r="C64" i="2" l="1"/>
  <c r="B65" i="2"/>
  <c r="R35" i="2"/>
  <c r="F64" i="2"/>
  <c r="I43" i="1" s="1"/>
  <c r="R32" i="2"/>
  <c r="R9" i="2"/>
  <c r="R10" i="2" s="1"/>
  <c r="L15" i="2"/>
  <c r="L17" i="2" s="1"/>
  <c r="L18" i="2"/>
  <c r="L19" i="2"/>
  <c r="R16" i="2"/>
  <c r="R17" i="2"/>
  <c r="I38" i="1" s="1"/>
  <c r="T10" i="1" s="1"/>
  <c r="U18" i="3"/>
  <c r="I42" i="1" l="1"/>
  <c r="R37" i="2"/>
  <c r="R43" i="2" s="1"/>
  <c r="R46" i="2" s="1"/>
  <c r="R48" i="2" s="1"/>
  <c r="I50" i="1" s="1"/>
  <c r="T15" i="1" s="1"/>
  <c r="R42" i="2"/>
  <c r="L28" i="2"/>
  <c r="L30" i="2" s="1"/>
  <c r="B64" i="2"/>
  <c r="I44" i="1" s="1"/>
  <c r="U23" i="3"/>
  <c r="V23" i="3" s="1"/>
  <c r="U24" i="3"/>
  <c r="V24" i="3" s="1"/>
  <c r="U26" i="3" s="1"/>
  <c r="I39" i="1"/>
  <c r="T12" i="1" l="1"/>
  <c r="L32" i="2"/>
  <c r="L33" i="2" s="1"/>
  <c r="U25" i="3"/>
  <c r="T11" i="1"/>
  <c r="R39" i="2"/>
  <c r="R49" i="2" s="1"/>
  <c r="I47" i="1" s="1"/>
  <c r="I51" i="1" l="1"/>
  <c r="I34" i="1"/>
  <c r="T9" i="1" s="1"/>
  <c r="L33" i="7" s="1"/>
  <c r="N33" i="7" s="1"/>
  <c r="T8" i="1"/>
  <c r="I33" i="1" s="1"/>
  <c r="T14" i="1"/>
  <c r="T13" i="1" l="1"/>
  <c r="T16" i="1"/>
  <c r="D4" i="7"/>
  <c r="C4" i="7"/>
  <c r="D3" i="7"/>
  <c r="C3" i="7"/>
  <c r="N10" i="7" l="1"/>
  <c r="N32" i="7" s="1"/>
  <c r="N34" i="7" s="1"/>
  <c r="L10" i="7"/>
  <c r="L32" i="7" s="1"/>
  <c r="L34" i="7" s="1"/>
  <c r="C7" i="6"/>
</calcChain>
</file>

<file path=xl/metadata.xml><?xml version="1.0" encoding="utf-8"?>
<metadata xmlns="http://schemas.openxmlformats.org/spreadsheetml/2006/main">
  <metadataTypes count="1">
    <metadataType name="XLDAPR" minSupportedVersion="120000" copy="1" pasteAll="1" pasteValues="1" merge="1" splitFirst="1" rowColShift="1" clearFormats="1" clearComments="1" assign="1" coerce="1" cellMeta="1"/>
  </metadataTypes>
  <futureMetadata name="XLDAPR" count="1">
    <bk>
      <extLst>
        <ext xmlns:xda="http://schemas.microsoft.com/office/spreadsheetml/2017/dynamicarray"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<sst xmlns="http://schemas.openxmlformats.org/spreadsheetml/2006/main" count="474" uniqueCount="289">
  <si>
    <t xml:space="preserve">Teelt: </t>
  </si>
  <si>
    <t>Aantal hectare:</t>
  </si>
  <si>
    <t>Aantal rijen:</t>
  </si>
  <si>
    <t>Afstand tussen de rij</t>
  </si>
  <si>
    <t>Afstand in de rij:</t>
  </si>
  <si>
    <t>Afstand waterbron tot veld:</t>
  </si>
  <si>
    <t>ha</t>
  </si>
  <si>
    <t>m</t>
  </si>
  <si>
    <t xml:space="preserve">Mogelijke Teelten </t>
  </si>
  <si>
    <t>Zomersnijbloemen</t>
  </si>
  <si>
    <r>
      <rPr>
        <b/>
        <sz val="11"/>
        <color theme="1"/>
        <rFont val="Aptos Narrow"/>
        <family val="2"/>
        <scheme val="minor"/>
      </rPr>
      <t>Type irrigatie</t>
    </r>
    <r>
      <rPr>
        <sz val="11"/>
        <color theme="1"/>
        <rFont val="Aptos Narrow"/>
        <family val="2"/>
        <scheme val="minor"/>
      </rPr>
      <t xml:space="preserve"> </t>
    </r>
  </si>
  <si>
    <t>Gemiddelde aankoopprijs</t>
  </si>
  <si>
    <t>euro/m</t>
  </si>
  <si>
    <t>euro</t>
  </si>
  <si>
    <t xml:space="preserve">Bijkomende kosten druppelirrigatie </t>
  </si>
  <si>
    <t xml:space="preserve">Koppelstuk + kraantje </t>
  </si>
  <si>
    <t>euro/rij</t>
  </si>
  <si>
    <t>Verdeelleiding (pvc)</t>
  </si>
  <si>
    <t xml:space="preserve">Toevoerslang </t>
  </si>
  <si>
    <t>Afschrijvingsperiode:</t>
  </si>
  <si>
    <t>%</t>
  </si>
  <si>
    <t>Rente</t>
  </si>
  <si>
    <t>Euro/beurt</t>
  </si>
  <si>
    <t>loon/uur</t>
  </si>
  <si>
    <t>kW</t>
  </si>
  <si>
    <t xml:space="preserve">Input Teler </t>
  </si>
  <si>
    <t xml:space="preserve">Aantal ha </t>
  </si>
  <si>
    <t>Lengte rij</t>
  </si>
  <si>
    <t xml:space="preserve">Aantal rijen </t>
  </si>
  <si>
    <t>afstand in de rij</t>
  </si>
  <si>
    <t xml:space="preserve">Afstand waterbron </t>
  </si>
  <si>
    <t xml:space="preserve">Vaste kosten bij druppelirrigatie </t>
  </si>
  <si>
    <t xml:space="preserve">lengte druppelslang </t>
  </si>
  <si>
    <t>Euro/m</t>
  </si>
  <si>
    <t xml:space="preserve">Kost koppeling druppelslang </t>
  </si>
  <si>
    <t xml:space="preserve">kost verdeelleiding </t>
  </si>
  <si>
    <t xml:space="preserve">kost toevoerslang </t>
  </si>
  <si>
    <t>Afschrijvingsperiode</t>
  </si>
  <si>
    <t>Kostprijs kanon met haspel</t>
  </si>
  <si>
    <t xml:space="preserve">kostprijs toevoerslang </t>
  </si>
  <si>
    <t>Echte kost op basis van input teler</t>
  </si>
  <si>
    <t xml:space="preserve">Jaarlijkse kost </t>
  </si>
  <si>
    <t xml:space="preserve">Vaste kosten bij Haspel irrigatie </t>
  </si>
  <si>
    <t xml:space="preserve">Waterbruik en waterkost </t>
  </si>
  <si>
    <t xml:space="preserve">Kostprijs water </t>
  </si>
  <si>
    <t>#bomen</t>
  </si>
  <si>
    <t>stk</t>
  </si>
  <si>
    <t>prijs/m³</t>
  </si>
  <si>
    <t>euro/m³ water</t>
  </si>
  <si>
    <t>Totaal verbruik</t>
  </si>
  <si>
    <t xml:space="preserve">m³/irrigatie beurt </t>
  </si>
  <si>
    <t>kostprijs totaal</t>
  </si>
  <si>
    <t xml:space="preserve">Euro/beurt </t>
  </si>
  <si>
    <t>Totaal verbruik in L</t>
  </si>
  <si>
    <t xml:space="preserve">L/beurt </t>
  </si>
  <si>
    <t>Euro/m³</t>
  </si>
  <si>
    <t xml:space="preserve">Arbeidskosten </t>
  </si>
  <si>
    <t xml:space="preserve">Voorbereiding druppelirrigatie </t>
  </si>
  <si>
    <t>uur/ha</t>
  </si>
  <si>
    <t xml:space="preserve">afhalen druppel irrigatie </t>
  </si>
  <si>
    <t>bomen/opp</t>
  </si>
  <si>
    <t>bomen/m2</t>
  </si>
  <si>
    <t>L/m²</t>
  </si>
  <si>
    <t>m³/m²</t>
  </si>
  <si>
    <t xml:space="preserve">Arbeidskost per uur </t>
  </si>
  <si>
    <t xml:space="preserve">euro/uur </t>
  </si>
  <si>
    <t xml:space="preserve">uur/beurt </t>
  </si>
  <si>
    <t>uur/beurt</t>
  </si>
  <si>
    <t xml:space="preserve">Totale kost haspelirrigatie per irrigatie beurt </t>
  </si>
  <si>
    <t xml:space="preserve">Energiekosten </t>
  </si>
  <si>
    <t xml:space="preserve">Tijdsduur irrigatie </t>
  </si>
  <si>
    <t xml:space="preserve">Totale kWh verbruik/irrigatiebeurt </t>
  </si>
  <si>
    <t>kWh</t>
  </si>
  <si>
    <t xml:space="preserve">Kostprijs energie </t>
  </si>
  <si>
    <t xml:space="preserve">Totale kostprijs energie/irrigatiebeurt </t>
  </si>
  <si>
    <t>Afstand tussen de rij:</t>
  </si>
  <si>
    <t>Verkoopsprijs/stuk</t>
  </si>
  <si>
    <t>Lengte rij:</t>
  </si>
  <si>
    <t>euro/stuk</t>
  </si>
  <si>
    <t>Type systeem</t>
  </si>
  <si>
    <t xml:space="preserve">Afgifte </t>
  </si>
  <si>
    <t>m³/uur</t>
  </si>
  <si>
    <t>uur</t>
  </si>
  <si>
    <t>Pompcapaciteit</t>
  </si>
  <si>
    <t>Euro</t>
  </si>
  <si>
    <t>Afschrijvingperiode</t>
  </si>
  <si>
    <t>Duur 1 irrigatiebeurt</t>
  </si>
  <si>
    <t>Arbeidsduur 1 irrigatiebeurt</t>
  </si>
  <si>
    <t>Waterverbuik en waterkost</t>
  </si>
  <si>
    <t>Watervebruik/dag</t>
  </si>
  <si>
    <t>watervebruik in m³</t>
  </si>
  <si>
    <t>Totale waterkost oud</t>
  </si>
  <si>
    <t xml:space="preserve">Energie verbruik en Energiekost </t>
  </si>
  <si>
    <t>Energieverbruik</t>
  </si>
  <si>
    <t>Totale energiekost oud</t>
  </si>
  <si>
    <t>Arbeidskost</t>
  </si>
  <si>
    <t>Totale Variabele kost oud/irrigatiebeurt</t>
  </si>
  <si>
    <t>Droog seizoen</t>
  </si>
  <si>
    <t>Nat seizoen</t>
  </si>
  <si>
    <t>Gemiddeld aantal irrigatiebeurten</t>
  </si>
  <si>
    <t>Potchrysant</t>
  </si>
  <si>
    <t>Waterkost/irrigatiebeurt</t>
  </si>
  <si>
    <t>Energiekost/irrigatiebeurt</t>
  </si>
  <si>
    <t>Arbeidskost/irrigatiebeurt</t>
  </si>
  <si>
    <t xml:space="preserve">Totale variabele kost/ irrigatiebeurt </t>
  </si>
  <si>
    <t xml:space="preserve">Teelten </t>
  </si>
  <si>
    <t>zomersnijbloemen</t>
  </si>
  <si>
    <t>potchrysanten</t>
  </si>
  <si>
    <t xml:space="preserve">Rendabiliteit </t>
  </si>
  <si>
    <t xml:space="preserve">Jaarlijkse vaste kosten </t>
  </si>
  <si>
    <t xml:space="preserve">Teeltgegevens </t>
  </si>
  <si>
    <t>Aantal bomen</t>
  </si>
  <si>
    <t xml:space="preserve">Verkoop na </t>
  </si>
  <si>
    <t>m3/dag</t>
  </si>
  <si>
    <t xml:space="preserve">Inkomsten zonder irrigatie </t>
  </si>
  <si>
    <t xml:space="preserve">Droog jaar </t>
  </si>
  <si>
    <t xml:space="preserve">Nat jaar </t>
  </si>
  <si>
    <t xml:space="preserve">Inkomsten met irrigatie </t>
  </si>
  <si>
    <t>Meeropbrengst</t>
  </si>
  <si>
    <t xml:space="preserve">Tablad verborgen zetten + vergrendelen met een code </t>
  </si>
  <si>
    <t>Kies welk type irrigatie je wil gebruiken:</t>
  </si>
  <si>
    <t xml:space="preserve">Afstand tussen de plantbedden </t>
  </si>
  <si>
    <t xml:space="preserve">afstand tussen de plantbedden </t>
  </si>
  <si>
    <t>kost irrigatiemateriaal</t>
  </si>
  <si>
    <t xml:space="preserve">Figuur 1: Kosten inschatting bij gemiddeld aantal irrigatie beurten </t>
  </si>
  <si>
    <t>Teelt</t>
  </si>
  <si>
    <t xml:space="preserve">Finale kost </t>
  </si>
  <si>
    <t xml:space="preserve">Figuur 2: gemiddelde totale kost per seizoen </t>
  </si>
  <si>
    <t>Kost</t>
  </si>
  <si>
    <t xml:space="preserve">Variabele kost </t>
  </si>
  <si>
    <t xml:space="preserve">vaste kost </t>
  </si>
  <si>
    <t>Totaal</t>
  </si>
  <si>
    <t>mm</t>
  </si>
  <si>
    <t xml:space="preserve">Gemiddelde prijs </t>
  </si>
  <si>
    <t xml:space="preserve">Gemiddelde afgifte </t>
  </si>
  <si>
    <t>m³/h</t>
  </si>
  <si>
    <t xml:space="preserve">arbeidskosten haspelirrigatie </t>
  </si>
  <si>
    <t xml:space="preserve">hier de bedoeling dat de kwekers zelf hun eigen specifiek systeem ingeven </t>
  </si>
  <si>
    <t>Arbeidsprijs</t>
  </si>
  <si>
    <t xml:space="preserve">jaar </t>
  </si>
  <si>
    <t xml:space="preserve">Grafiek 2: Jaarlijkse totale kost </t>
  </si>
  <si>
    <t>Type pomp</t>
  </si>
  <si>
    <t>Elektrische pomp</t>
  </si>
  <si>
    <t>Brandstofgedreven pomp</t>
  </si>
  <si>
    <t>Pomp prijzen</t>
  </si>
  <si>
    <t>kost druppelslang</t>
  </si>
  <si>
    <t>Kostprijs pomp</t>
  </si>
  <si>
    <t xml:space="preserve">Brandstofkosten </t>
  </si>
  <si>
    <t>Verbruik</t>
  </si>
  <si>
    <t>kw</t>
  </si>
  <si>
    <t>Debieten</t>
  </si>
  <si>
    <t xml:space="preserve">urenwerk tijens haspelirrigatie </t>
  </si>
  <si>
    <t>L</t>
  </si>
  <si>
    <t>Kostprijs diesel</t>
  </si>
  <si>
    <t xml:space="preserve">Brandstofprijs </t>
  </si>
  <si>
    <t>Brandstofverbruik</t>
  </si>
  <si>
    <t>L/uur</t>
  </si>
  <si>
    <t xml:space="preserve">Totale brandstofkost </t>
  </si>
  <si>
    <t xml:space="preserve">Brandstofkost/irrigatiebeurt </t>
  </si>
  <si>
    <t>vul in</t>
  </si>
  <si>
    <t>Kosten</t>
  </si>
  <si>
    <t>Druppelslang niet drukgecompenseerd (dikwandig)</t>
  </si>
  <si>
    <t>Druppelslang drukgecompenseerd (dikwandig)</t>
  </si>
  <si>
    <t>Dunwandige druppeltape</t>
  </si>
  <si>
    <t>Kanon met haspel middelgroot (€15.000,250m,5 bar,25m³/uur)</t>
  </si>
  <si>
    <r>
      <t>Kanon met haspel klein (</t>
    </r>
    <r>
      <rPr>
        <sz val="11"/>
        <color theme="1"/>
        <rFont val="Aptos Narrow"/>
        <family val="2"/>
      </rPr>
      <t>€</t>
    </r>
    <r>
      <rPr>
        <sz val="9.4499999999999993"/>
        <color theme="1"/>
        <rFont val="Aptos Narrow"/>
        <family val="2"/>
      </rPr>
      <t>4000,120m,3 bar</t>
    </r>
    <r>
      <rPr>
        <sz val="11"/>
        <color theme="1"/>
        <rFont val="Aptos Narrow"/>
        <family val="2"/>
        <scheme val="minor"/>
      </rPr>
      <t>,7.5m³/uur)</t>
    </r>
  </si>
  <si>
    <t>Kanon met haspel groot (€60.000,550m,8 bar,50m³/uur</t>
  </si>
  <si>
    <t>Laanbomen</t>
  </si>
  <si>
    <t>Bosplantsoen</t>
  </si>
  <si>
    <t xml:space="preserve">Teelt </t>
  </si>
  <si>
    <t xml:space="preserve">Gegevens variabele kosten: </t>
  </si>
  <si>
    <t>Totale vaste kost druppel (zonder pomp)</t>
  </si>
  <si>
    <t>Totale vaste kost kanon met haspel (zonder pomp)</t>
  </si>
  <si>
    <t>Totale vaste kost druppel (met pomp)</t>
  </si>
  <si>
    <t>Totale vaste kost kanon met haspel (met pomp)</t>
  </si>
  <si>
    <t xml:space="preserve">Moet er nog een pomp worden aangekocht? </t>
  </si>
  <si>
    <t xml:space="preserve">Heb je een pomp nodig voor de irrigatie? </t>
  </si>
  <si>
    <t xml:space="preserve">Voorbereidings werk irrigatie </t>
  </si>
  <si>
    <t xml:space="preserve">Totale looptijd irrigatie </t>
  </si>
  <si>
    <t xml:space="preserve">arbeidsduur druppel irrigatie Tijdens irrigatie </t>
  </si>
  <si>
    <t>Totale kost per irrigatie beurt bij druppelirrigatie</t>
  </si>
  <si>
    <t xml:space="preserve">uren voorbereiden haspelirrigatie </t>
  </si>
  <si>
    <t xml:space="preserve">Voorbereidingskost haspelirrigatie per beurt </t>
  </si>
  <si>
    <t xml:space="preserve">Kosten totaal </t>
  </si>
  <si>
    <t xml:space="preserve">Kosten voorbereiding </t>
  </si>
  <si>
    <t xml:space="preserve">kosten tijdens </t>
  </si>
  <si>
    <t xml:space="preserve">1 malige kost </t>
  </si>
  <si>
    <t>Kost brandstof  bij dieselpomp</t>
  </si>
  <si>
    <t>Kost energie bij elektrische pomp</t>
  </si>
  <si>
    <t xml:space="preserve">Gemiddeld aantal irrigatiebeurten </t>
  </si>
  <si>
    <t xml:space="preserve">Druppelirrigatie </t>
  </si>
  <si>
    <t>Haspelirrigatie om de 10 dagen</t>
  </si>
  <si>
    <t xml:space="preserve">Gemiddelde  irrigatie in mm/beurt bij druppe irrigatie </t>
  </si>
  <si>
    <t xml:space="preserve">Bij haspel irrigatie </t>
  </si>
  <si>
    <t xml:space="preserve">Waterverbruik/beurt </t>
  </si>
  <si>
    <t>mm/beurt</t>
  </si>
  <si>
    <t>Haspelirrigatie</t>
  </si>
  <si>
    <t>Droog jaar</t>
  </si>
  <si>
    <t>Nat jaar</t>
  </si>
  <si>
    <t xml:space="preserve">Totale voorbereidingskost per beurt druppelirrigatie </t>
  </si>
  <si>
    <t>gemiddeld</t>
  </si>
  <si>
    <t xml:space="preserve">Droog seizoen druppel irrigatie </t>
  </si>
  <si>
    <t xml:space="preserve">nat seizoen druppel irrigatie </t>
  </si>
  <si>
    <t xml:space="preserve">droog seizoen haspel </t>
  </si>
  <si>
    <t xml:space="preserve">nat seizoen haspel </t>
  </si>
  <si>
    <t xml:space="preserve">Type irrigatie </t>
  </si>
  <si>
    <t xml:space="preserve">Invulformulier </t>
  </si>
  <si>
    <t>Resultaten</t>
  </si>
  <si>
    <t>Gegevens</t>
  </si>
  <si>
    <t>Gemiddelde watergift (mm)</t>
  </si>
  <si>
    <t xml:space="preserve">Kostenanalyse irrigatie </t>
  </si>
  <si>
    <t xml:space="preserve">Druppel irrigatie </t>
  </si>
  <si>
    <t xml:space="preserve">Haspel irrigatie  </t>
  </si>
  <si>
    <t xml:space="preserve">Gegevens irrigatiesysteem  </t>
  </si>
  <si>
    <t>arbeidskost</t>
  </si>
  <si>
    <t xml:space="preserve">Jaarlijks </t>
  </si>
  <si>
    <t>Teelt gegevens</t>
  </si>
  <si>
    <t xml:space="preserve">Grafiek 1: Jaarlijkse variable kost </t>
  </si>
  <si>
    <t xml:space="preserve"> </t>
  </si>
  <si>
    <t>Jaarlijkse vaste kost irrigatiemateriaal:</t>
  </si>
  <si>
    <t>Inschatting uitval zonder irrigatie</t>
  </si>
  <si>
    <t xml:space="preserve">Inschatting  uitval met irrigatie </t>
  </si>
  <si>
    <t>Totale kostprijs irrigatiesysteem</t>
  </si>
  <si>
    <t>euro/uur</t>
  </si>
  <si>
    <t>euro/m³</t>
  </si>
  <si>
    <t>eurol/l</t>
  </si>
  <si>
    <t>euro/kWh</t>
  </si>
  <si>
    <t>Waterprijs</t>
  </si>
  <si>
    <t>Energieprijs</t>
  </si>
  <si>
    <r>
      <rPr>
        <sz val="8"/>
        <color theme="1"/>
        <rFont val="Arial"/>
        <family val="2"/>
      </rPr>
      <t>Inkomsten zonder irrigatie</t>
    </r>
    <r>
      <rPr>
        <b/>
        <sz val="8"/>
        <color theme="1"/>
        <rFont val="Arial"/>
        <family val="2"/>
      </rPr>
      <t xml:space="preserve"> nat jaar</t>
    </r>
  </si>
  <si>
    <r>
      <rPr>
        <sz val="8"/>
        <color theme="1"/>
        <rFont val="Arial"/>
        <family val="2"/>
      </rPr>
      <t>Inkomst met irrigatie</t>
    </r>
    <r>
      <rPr>
        <b/>
        <sz val="8"/>
        <color theme="1"/>
        <rFont val="Arial"/>
        <family val="2"/>
      </rPr>
      <t xml:space="preserve"> droog jaar</t>
    </r>
  </si>
  <si>
    <r>
      <rPr>
        <sz val="8"/>
        <color theme="1"/>
        <rFont val="Arial"/>
        <family val="2"/>
      </rPr>
      <t>inkomst met irrigatie</t>
    </r>
    <r>
      <rPr>
        <b/>
        <sz val="8"/>
        <color theme="1"/>
        <rFont val="Arial"/>
        <family val="2"/>
      </rPr>
      <t xml:space="preserve"> nat jaar </t>
    </r>
  </si>
  <si>
    <r>
      <rPr>
        <sz val="8"/>
        <color theme="1"/>
        <rFont val="Arial"/>
        <family val="2"/>
      </rPr>
      <t>Meeropbrengst</t>
    </r>
    <r>
      <rPr>
        <b/>
        <sz val="8"/>
        <color theme="1"/>
        <rFont val="Arial"/>
        <family val="2"/>
      </rPr>
      <t xml:space="preserve"> droog jaar</t>
    </r>
  </si>
  <si>
    <r>
      <rPr>
        <sz val="8"/>
        <color theme="1"/>
        <rFont val="Arial"/>
        <family val="2"/>
      </rPr>
      <t>Meeropbreng</t>
    </r>
    <r>
      <rPr>
        <b/>
        <sz val="8"/>
        <color theme="1"/>
        <rFont val="Arial"/>
        <family val="2"/>
      </rPr>
      <t>st nat jaar</t>
    </r>
  </si>
  <si>
    <r>
      <rPr>
        <sz val="8"/>
        <color theme="1"/>
        <rFont val="Arial"/>
        <family val="2"/>
      </rPr>
      <t xml:space="preserve">Totale jaarlijkse kosten irrigatie </t>
    </r>
    <r>
      <rPr>
        <b/>
        <sz val="8"/>
        <color theme="1"/>
        <rFont val="Arial"/>
        <family val="2"/>
      </rPr>
      <t>nat jaar</t>
    </r>
  </si>
  <si>
    <r>
      <rPr>
        <sz val="8"/>
        <color theme="1"/>
        <rFont val="Arial"/>
        <family val="2"/>
      </rPr>
      <t xml:space="preserve">Totale jaarlijkse kosten irrigatie </t>
    </r>
    <r>
      <rPr>
        <b/>
        <sz val="8"/>
        <color theme="1"/>
        <rFont val="Arial"/>
        <family val="2"/>
      </rPr>
      <t>droog jaar</t>
    </r>
  </si>
  <si>
    <r>
      <rPr>
        <sz val="8"/>
        <color theme="1"/>
        <rFont val="Arial"/>
        <family val="2"/>
      </rPr>
      <t>Jaarlijkse variabele kost</t>
    </r>
    <r>
      <rPr>
        <b/>
        <sz val="8"/>
        <color theme="1"/>
        <rFont val="Arial"/>
        <family val="2"/>
      </rPr>
      <t xml:space="preserve"> nat jaar</t>
    </r>
  </si>
  <si>
    <r>
      <rPr>
        <sz val="8"/>
        <color theme="1"/>
        <rFont val="Arial"/>
        <family val="2"/>
      </rPr>
      <t xml:space="preserve">Jaarlijkse variabele kost </t>
    </r>
    <r>
      <rPr>
        <b/>
        <sz val="8"/>
        <color theme="1"/>
        <rFont val="Arial"/>
        <family val="2"/>
      </rPr>
      <t>droog jaar</t>
    </r>
  </si>
  <si>
    <r>
      <rPr>
        <sz val="8"/>
        <color theme="1"/>
        <rFont val="Arial"/>
        <family val="2"/>
      </rPr>
      <t>Inkomsten zonder irrigatie</t>
    </r>
    <r>
      <rPr>
        <b/>
        <sz val="8"/>
        <color theme="1"/>
        <rFont val="Arial"/>
        <family val="2"/>
      </rPr>
      <t xml:space="preserve"> droog jaar</t>
    </r>
  </si>
  <si>
    <t xml:space="preserve">Grafiek  4: Potentiële meeropbrengst door irrigatie </t>
  </si>
  <si>
    <t xml:space="preserve">Grafiek 3: Potentiële opbrengsten met en zonder irrigatie </t>
  </si>
  <si>
    <t>Breedte plantbedden:</t>
  </si>
  <si>
    <t>Afstand tot waterbron:</t>
  </si>
  <si>
    <t>€</t>
  </si>
  <si>
    <t>Druppelirrigatie:</t>
  </si>
  <si>
    <t>Rente:</t>
  </si>
  <si>
    <t>Kies welk type pomp je gebruikt op je perceel:</t>
  </si>
  <si>
    <t xml:space="preserve">Totale aankoopprijs: </t>
  </si>
  <si>
    <t xml:space="preserve">1. Vaste kosten </t>
  </si>
  <si>
    <t>Invulformulier teeltinformatie</t>
  </si>
  <si>
    <t xml:space="preserve"> 2. Variabele kosten </t>
  </si>
  <si>
    <t>a) Waterverbruik</t>
  </si>
  <si>
    <t xml:space="preserve">c) Energiekosten </t>
  </si>
  <si>
    <t>d) Brandstofkosten</t>
  </si>
  <si>
    <t xml:space="preserve">Kostprijs water: </t>
  </si>
  <si>
    <t xml:space="preserve">Loonkost: </t>
  </si>
  <si>
    <t xml:space="preserve">Energieprijs: </t>
  </si>
  <si>
    <t xml:space="preserve">Brandstofprijs: </t>
  </si>
  <si>
    <t xml:space="preserve"> Water/irrigatiebeurt: </t>
  </si>
  <si>
    <t xml:space="preserve">Arbeidskost  voorbereiding irrigatie: </t>
  </si>
  <si>
    <t xml:space="preserve">Arbeidskost/irrigatiebeurt: </t>
  </si>
  <si>
    <t xml:space="preserve">Energiekost/irrigatiebeurt: </t>
  </si>
  <si>
    <t>€/beurt</t>
  </si>
  <si>
    <t>€/m³</t>
  </si>
  <si>
    <t>€/kWh</t>
  </si>
  <si>
    <t xml:space="preserve">Jaarlijkse vaste kost: </t>
  </si>
  <si>
    <t xml:space="preserve">Waterkost/irrigatiebeurt: </t>
  </si>
  <si>
    <t xml:space="preserve">Arbeidskost voorbereiding: </t>
  </si>
  <si>
    <t xml:space="preserve">Brandstofkost/irrigatiebeurt: </t>
  </si>
  <si>
    <t xml:space="preserve">Variabele kost/irrigatie beurt: </t>
  </si>
  <si>
    <t xml:space="preserve">Gegevens gemiddeld aantal irrigatiebeurten </t>
  </si>
  <si>
    <t>2. Haspelirrigatie</t>
  </si>
  <si>
    <t>Selecteer</t>
  </si>
  <si>
    <t>Brandstofkost/irrigatiebeurt:</t>
  </si>
  <si>
    <t>Totale variabele kost/irrigatiebeurt:</t>
  </si>
  <si>
    <t>1. Druppelirrigatie</t>
  </si>
  <si>
    <t xml:space="preserve">Water (l) /irrigatiebeurt: </t>
  </si>
  <si>
    <t>ja(a)r(en)</t>
  </si>
  <si>
    <t>€/jaar</t>
  </si>
  <si>
    <t>Waterkost/irrigatiebeurt:</t>
  </si>
  <si>
    <t>b) Arbeidskosten</t>
  </si>
  <si>
    <t>€/l</t>
  </si>
  <si>
    <t xml:space="preserve">Totale kosten </t>
  </si>
  <si>
    <t>rij(en)</t>
  </si>
  <si>
    <t>l/beurt</t>
  </si>
  <si>
    <t>Potchrysanten</t>
  </si>
  <si>
    <t>Kanon met haspel</t>
  </si>
  <si>
    <t>Druppelslang</t>
  </si>
  <si>
    <t>vui in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</si>
</sst>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44" formatCode="_ &quot;€&quot;\ * #,##0.00_ ;_ &quot;€&quot;\ * \-#,##0.00_ ;_ &quot;€&quot;\ * &quot;-&quot;??_ ;_ @_ "/>
    <numFmt numFmtId="164" formatCode="&quot;€&quot;\ #,##0.00"/>
    <numFmt numFmtId="165" formatCode="#,##0.00\ &quot;€&quot;"/>
  </numFmts>
  <fonts count="37">
    <font>
      <sz val="11"/>
      <color theme="1"/>
      <name val="Aptos Narrow"/>
      <family val="2"/>
      <scheme val="minor"/>
    </font>
    <font>
      <b/>
      <sz val="11"/>
      <color theme="1"/>
      <name val="Aptos Narrow"/>
      <family val="2"/>
      <scheme val="minor"/>
    </font>
    <font>
      <i/>
      <sz val="11"/>
      <color theme="1"/>
      <name val="Aptos Narrow"/>
      <family val="2"/>
      <scheme val="minor"/>
    </font>
    <font>
      <b/>
      <u/>
      <sz val="11"/>
      <color theme="1"/>
      <name val="Aptos Narrow"/>
      <family val="2"/>
      <scheme val="minor"/>
    </font>
    <font>
      <sz val="11"/>
      <color theme="1"/>
      <name val="Aptos Narrow"/>
      <family val="2"/>
      <scheme val="minor"/>
    </font>
    <font>
      <u/>
      <sz val="11"/>
      <color theme="1"/>
      <name val="Aptos Narrow"/>
      <family val="2"/>
      <scheme val="minor"/>
    </font>
    <font>
      <b/>
      <sz val="11"/>
      <color rgb="FFFF0000"/>
      <name val="Aptos Narrow"/>
      <family val="2"/>
      <scheme val="minor"/>
    </font>
    <font>
      <sz val="11"/>
      <color theme="6"/>
      <name val="Aptos Narrow"/>
      <family val="2"/>
      <scheme val="minor"/>
    </font>
    <font>
      <sz val="11"/>
      <color theme="9" tint="-0.499984740745262"/>
      <name val="Aptos Narrow"/>
      <family val="2"/>
      <scheme val="minor"/>
    </font>
    <font>
      <sz val="11"/>
      <color theme="9" tint="-0.249977111117893"/>
      <name val="Aptos Narrow"/>
      <family val="2"/>
      <scheme val="minor"/>
    </font>
    <font>
      <sz val="11"/>
      <color rgb="FFFF0000"/>
      <name val="Aptos Narrow"/>
      <family val="2"/>
      <scheme val="minor"/>
    </font>
    <font>
      <sz val="11"/>
      <color theme="1"/>
      <name val="Aptos Narrow"/>
      <family val="2"/>
    </font>
    <font>
      <sz val="9.4499999999999993"/>
      <color theme="1"/>
      <name val="Aptos Narrow"/>
      <family val="2"/>
    </font>
    <font>
      <b/>
      <sz val="11"/>
      <color theme="1"/>
      <name val="Arial"/>
      <family val="2"/>
    </font>
    <font>
      <sz val="11"/>
      <color theme="1"/>
      <name val="Arial"/>
      <family val="2"/>
    </font>
    <font>
      <b/>
      <sz val="11"/>
      <color rgb="FFFF0000"/>
      <name val="Arial"/>
      <family val="2"/>
    </font>
    <font>
      <sz val="12"/>
      <color theme="1"/>
      <name val="Arial"/>
      <family val="2"/>
    </font>
    <font>
      <i/>
      <sz val="11"/>
      <color theme="1"/>
      <name val="Arial"/>
      <family val="2"/>
    </font>
    <font>
      <sz val="11"/>
      <color theme="9" tint="-0.249977111117893"/>
      <name val="Arial"/>
      <family val="2"/>
    </font>
    <font>
      <b/>
      <sz val="11"/>
      <color theme="0"/>
      <name val="Arial"/>
      <family val="2"/>
    </font>
    <font>
      <sz val="28"/>
      <color theme="1"/>
      <name val="Arial"/>
      <family val="2"/>
    </font>
    <font>
      <sz val="8"/>
      <color theme="1"/>
      <name val="Arial"/>
      <family val="2"/>
    </font>
    <font>
      <b/>
      <sz val="8"/>
      <color theme="1"/>
      <name val="Arial"/>
      <family val="2"/>
    </font>
    <font>
      <i/>
      <sz val="8"/>
      <color theme="1"/>
      <name val="Arial"/>
      <family val="2"/>
    </font>
    <font>
      <b/>
      <sz val="8"/>
      <color theme="0"/>
      <name val="Arial"/>
      <family val="2"/>
    </font>
    <font>
      <b/>
      <i/>
      <sz val="8"/>
      <color theme="1"/>
      <name val="Arial"/>
      <family val="2"/>
    </font>
    <font>
      <sz val="8"/>
      <color theme="1"/>
      <name val="Aptos Narrow"/>
      <family val="2"/>
      <scheme val="minor"/>
    </font>
    <font>
      <sz val="8"/>
      <name val="Arial"/>
      <family val="2"/>
    </font>
    <font>
      <sz val="14"/>
      <color theme="1"/>
      <name val="Arial"/>
      <family val="2"/>
    </font>
    <font>
      <b/>
      <sz val="9"/>
      <color theme="1"/>
      <name val="Arial"/>
      <family val="2"/>
    </font>
    <font>
      <sz val="9"/>
      <color theme="1"/>
      <name val="Arial"/>
      <family val="2"/>
    </font>
    <font>
      <i/>
      <sz val="9"/>
      <color theme="1"/>
      <name val="Arial"/>
      <family val="2"/>
    </font>
    <font>
      <b/>
      <sz val="12"/>
      <color theme="0"/>
      <name val="Arial"/>
      <family val="2"/>
    </font>
    <font>
      <b/>
      <sz val="10"/>
      <color theme="0"/>
      <name val="Arial"/>
      <family val="2"/>
    </font>
    <font>
      <i/>
      <sz val="8"/>
      <color theme="0"/>
      <name val="Arial"/>
      <family val="2"/>
    </font>
    <font>
      <b/>
      <i/>
      <sz val="8"/>
      <color theme="0"/>
      <name val="Arial"/>
      <family val="2"/>
    </font>
    <font>
      <sz val="11"/>
      <color rgb="FFFFFFFF"/>
      <name val="Aptos Narrow"/>
      <family val="2"/>
      <scheme val="minor"/>
    </font>
  </fonts>
  <fills count="8">
    <fill>
      <patternFill patternType="none"/>
    </fill>
    <fill>
      <patternFill patternType="gray125"/>
    </fill>
    <fill>
      <patternFill patternType="solid">
        <fgColor theme="0"/>
        <bgColor indexed="64"/>
      </patternFill>
    </fill>
    <fill>
      <patternFill patternType="solid">
        <fgColor rgb="FFA71680"/>
        <bgColor indexed="64"/>
      </patternFill>
    </fill>
    <fill>
      <patternFill patternType="solid">
        <fgColor theme="2"/>
        <bgColor indexed="64"/>
      </patternFill>
    </fill>
    <fill>
      <patternFill patternType="solid">
        <fgColor rgb="FFD4F9EC"/>
        <bgColor indexed="64"/>
      </patternFill>
    </fill>
    <fill>
      <patternFill patternType="solid">
        <fgColor rgb="FF009696"/>
        <bgColor indexed="64"/>
      </patternFill>
    </fill>
    <fill>
      <patternFill patternType="solid">
        <fgColor rgb="FF28E2A1"/>
        <bgColor indexed="64"/>
      </patternFill>
    </fill>
  </fills>
  <borders count="46">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style="thin">
        <color theme="0"/>
      </top>
      <bottom/>
      <diagonal/>
    </border>
    <border>
      <left/>
      <right/>
      <top/>
      <bottom style="thin">
        <color theme="0"/>
      </bottom>
      <diagonal/>
    </border>
    <border>
      <left/>
      <right style="thin">
        <color theme="0"/>
      </right>
      <top/>
      <bottom style="thin">
        <color theme="0"/>
      </bottom>
      <diagonal/>
    </border>
    <border>
      <left style="thin">
        <color theme="0"/>
      </left>
      <right/>
      <top style="thin">
        <color theme="0"/>
      </top>
      <bottom style="thin">
        <color theme="0"/>
      </bottom>
      <diagonal/>
    </border>
    <border>
      <left/>
      <right style="thin">
        <color theme="0"/>
      </right>
      <top style="thin">
        <color theme="0"/>
      </top>
      <bottom style="thin">
        <color theme="0"/>
      </bottom>
      <diagonal/>
    </border>
    <border>
      <left/>
      <right/>
      <top style="thin">
        <color theme="0"/>
      </top>
      <bottom style="thin">
        <color theme="0"/>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theme="0"/>
      </left>
      <right/>
      <top/>
      <bottom/>
      <diagonal/>
    </border>
    <border>
      <left style="medium">
        <color rgb="FFA71680"/>
      </left>
      <right/>
      <top style="medium">
        <color rgb="FFA71680"/>
      </top>
      <bottom/>
      <diagonal/>
    </border>
    <border>
      <left/>
      <right/>
      <top style="medium">
        <color rgb="FFA71680"/>
      </top>
      <bottom/>
      <diagonal/>
    </border>
    <border>
      <left/>
      <right style="medium">
        <color rgb="FFA71680"/>
      </right>
      <top style="medium">
        <color rgb="FFA71680"/>
      </top>
      <bottom/>
      <diagonal/>
    </border>
    <border>
      <left style="medium">
        <color rgb="FFA71680"/>
      </left>
      <right/>
      <top/>
      <bottom style="thin">
        <color theme="0"/>
      </bottom>
      <diagonal/>
    </border>
    <border>
      <left/>
      <right style="medium">
        <color rgb="FFA71680"/>
      </right>
      <top/>
      <bottom style="thin">
        <color theme="0"/>
      </bottom>
      <diagonal/>
    </border>
    <border>
      <left style="medium">
        <color rgb="FFA71680"/>
      </left>
      <right/>
      <top style="thin">
        <color theme="0"/>
      </top>
      <bottom/>
      <diagonal/>
    </border>
    <border>
      <left/>
      <right style="medium">
        <color rgb="FFA71680"/>
      </right>
      <top style="thin">
        <color theme="0"/>
      </top>
      <bottom/>
      <diagonal/>
    </border>
    <border>
      <left style="medium">
        <color rgb="FFA71680"/>
      </left>
      <right/>
      <top/>
      <bottom/>
      <diagonal/>
    </border>
    <border>
      <left/>
      <right style="medium">
        <color rgb="FFA71680"/>
      </right>
      <top/>
      <bottom/>
      <diagonal/>
    </border>
    <border>
      <left style="medium">
        <color rgb="FFA71680"/>
      </left>
      <right/>
      <top/>
      <bottom style="medium">
        <color rgb="FFA71680"/>
      </bottom>
      <diagonal/>
    </border>
    <border>
      <left/>
      <right/>
      <top/>
      <bottom style="medium">
        <color rgb="FFA71680"/>
      </bottom>
      <diagonal/>
    </border>
    <border>
      <left/>
      <right style="medium">
        <color rgb="FFA71680"/>
      </right>
      <top/>
      <bottom style="medium">
        <color rgb="FFA71680"/>
      </bottom>
      <diagonal/>
    </border>
    <border>
      <left style="thick">
        <color rgb="FFA71680"/>
      </left>
      <right/>
      <top style="thin">
        <color indexed="64"/>
      </top>
      <bottom/>
      <diagonal/>
    </border>
    <border>
      <left/>
      <right style="thick">
        <color rgb="FFA71680"/>
      </right>
      <top style="thin">
        <color indexed="64"/>
      </top>
      <bottom/>
      <diagonal/>
    </border>
    <border>
      <left/>
      <right style="thin">
        <color theme="0"/>
      </right>
      <top/>
      <bottom/>
      <diagonal/>
    </border>
    <border>
      <left style="thin">
        <color rgb="FF009696"/>
      </left>
      <right/>
      <top style="thin">
        <color rgb="FF009696"/>
      </top>
      <bottom/>
      <diagonal/>
    </border>
    <border>
      <left/>
      <right/>
      <top style="thin">
        <color rgb="FF009696"/>
      </top>
      <bottom/>
      <diagonal/>
    </border>
    <border>
      <left/>
      <right style="thin">
        <color rgb="FF009696"/>
      </right>
      <top style="thin">
        <color rgb="FF009696"/>
      </top>
      <bottom/>
      <diagonal/>
    </border>
    <border>
      <left/>
      <right/>
      <top/>
      <bottom style="thin">
        <color rgb="FF009696"/>
      </bottom>
      <diagonal/>
    </border>
    <border>
      <left/>
      <right style="thin">
        <color theme="0"/>
      </right>
      <top style="thin">
        <color theme="0"/>
      </top>
      <bottom style="thin">
        <color rgb="FF009696"/>
      </bottom>
      <diagonal/>
    </border>
    <border>
      <left/>
      <right/>
      <top style="thin">
        <color theme="0"/>
      </top>
      <bottom style="thin">
        <color rgb="FF009696"/>
      </bottom>
      <diagonal/>
    </border>
    <border>
      <left/>
      <right/>
      <top/>
      <bottom style="medium">
        <color rgb="FF009696"/>
      </bottom>
      <diagonal/>
    </border>
    <border>
      <left style="thin">
        <color theme="0"/>
      </left>
      <right/>
      <top/>
      <bottom style="thin">
        <color theme="0"/>
      </bottom>
      <diagonal/>
    </border>
    <border>
      <left/>
      <right/>
      <top style="thin">
        <color theme="0"/>
      </top>
      <bottom style="medium">
        <color rgb="FF009696"/>
      </bottom>
      <diagonal/>
    </border>
    <border>
      <left/>
      <right style="thin">
        <color theme="0"/>
      </right>
      <top style="thin">
        <color theme="0"/>
      </top>
      <bottom style="medium">
        <color rgb="FF009696"/>
      </bottom>
      <diagonal/>
    </border>
    <border>
      <left style="thin">
        <color theme="0"/>
      </left>
      <right/>
      <top style="thin">
        <color theme="0"/>
      </top>
      <bottom style="medium">
        <color rgb="FF009696"/>
      </bottom>
      <diagonal/>
    </border>
    <border>
      <left/>
      <right style="thin">
        <color theme="0"/>
      </right>
      <top/>
      <bottom style="medium">
        <color rgb="FF009696"/>
      </bottom>
      <diagonal/>
    </border>
  </borders>
  <cellStyleXfs count="2">
    <xf numFmtId="0" fontId="0" fillId="0" borderId="0"/>
    <xf numFmtId="44" fontId="4" fillId="0" borderId="0" applyFont="0" applyFill="0" applyBorder="0" applyAlignment="0" applyProtection="0"/>
  </cellStyleXfs>
  <cellXfs count="240">
    <xf numFmtId="0" fontId="0" fillId="0" borderId="0" xfId="0"/>
    <xf numFmtId="0" fontId="1" fillId="0" borderId="0" xfId="0" applyFont="1"/>
    <xf numFmtId="0" fontId="0" fillId="0" borderId="0" xfId="0" applyAlignment="1">
      <alignment horizontal="center"/>
    </xf>
    <xf numFmtId="0" fontId="5" fillId="0" borderId="0" xfId="0" applyFont="1"/>
    <xf numFmtId="0" fontId="5" fillId="0" borderId="0" xfId="0" applyFont="1" applyAlignment="1">
      <alignment horizontal="center"/>
    </xf>
    <xf numFmtId="0" fontId="6" fillId="0" borderId="0" xfId="0" applyFont="1"/>
    <xf numFmtId="0" fontId="7" fillId="0" borderId="0" xfId="0" applyFont="1"/>
    <xf numFmtId="0" fontId="1" fillId="0" borderId="1" xfId="0" applyFont="1" applyBorder="1"/>
    <xf numFmtId="0" fontId="0" fillId="0" borderId="2" xfId="0" applyBorder="1"/>
    <xf numFmtId="0" fontId="1" fillId="0" borderId="2" xfId="0" applyFont="1" applyBorder="1"/>
    <xf numFmtId="0" fontId="1" fillId="0" borderId="3" xfId="0" applyFont="1" applyBorder="1"/>
    <xf numFmtId="0" fontId="0" fillId="0" borderId="4" xfId="0" applyBorder="1"/>
    <xf numFmtId="0" fontId="0" fillId="0" borderId="5" xfId="0" applyBorder="1"/>
    <xf numFmtId="0" fontId="0" fillId="0" borderId="6" xfId="0" applyBorder="1"/>
    <xf numFmtId="0" fontId="0" fillId="0" borderId="7" xfId="0" applyBorder="1"/>
    <xf numFmtId="0" fontId="0" fillId="0" borderId="8" xfId="0" applyBorder="1"/>
    <xf numFmtId="164" fontId="0" fillId="0" borderId="7" xfId="0" applyNumberFormat="1" applyBorder="1"/>
    <xf numFmtId="164" fontId="0" fillId="0" borderId="8" xfId="0" applyNumberFormat="1" applyBorder="1"/>
    <xf numFmtId="164" fontId="0" fillId="0" borderId="0" xfId="0" applyNumberFormat="1"/>
    <xf numFmtId="164" fontId="0" fillId="0" borderId="5" xfId="0" applyNumberFormat="1" applyBorder="1"/>
    <xf numFmtId="0" fontId="0" fillId="0" borderId="1" xfId="0" applyBorder="1"/>
    <xf numFmtId="0" fontId="0" fillId="0" borderId="3" xfId="0" applyBorder="1"/>
    <xf numFmtId="0" fontId="0" fillId="0" borderId="4" xfId="0" applyBorder="1" applyAlignment="1">
      <alignment horizontal="center"/>
    </xf>
    <xf numFmtId="2" fontId="0" fillId="0" borderId="0" xfId="0" applyNumberFormat="1"/>
    <xf numFmtId="44" fontId="0" fillId="0" borderId="0" xfId="1" applyFont="1" applyBorder="1"/>
    <xf numFmtId="0" fontId="8" fillId="0" borderId="0" xfId="0" applyFont="1"/>
    <xf numFmtId="0" fontId="0" fillId="0" borderId="4" xfId="0" applyBorder="1" applyAlignment="1">
      <alignment horizontal="left"/>
    </xf>
    <xf numFmtId="0" fontId="0" fillId="0" borderId="0" xfId="0" applyAlignment="1">
      <alignment horizontal="left"/>
    </xf>
    <xf numFmtId="0" fontId="0" fillId="0" borderId="6" xfId="0" applyBorder="1" applyAlignment="1">
      <alignment horizontal="left"/>
    </xf>
    <xf numFmtId="0" fontId="0" fillId="0" borderId="7" xfId="0" applyBorder="1" applyAlignment="1">
      <alignment horizontal="left"/>
    </xf>
    <xf numFmtId="0" fontId="9" fillId="0" borderId="0" xfId="0" applyFont="1"/>
    <xf numFmtId="0" fontId="3" fillId="0" borderId="0" xfId="0" applyFont="1" applyAlignment="1">
      <alignment horizontal="center"/>
    </xf>
    <xf numFmtId="0" fontId="10" fillId="0" borderId="0" xfId="0" applyFont="1"/>
    <xf numFmtId="0" fontId="14" fillId="0" borderId="0" xfId="0" applyFont="1"/>
    <xf numFmtId="0" fontId="18" fillId="0" borderId="0" xfId="0" applyFont="1"/>
    <xf numFmtId="0" fontId="16" fillId="0" borderId="0" xfId="0" applyFont="1"/>
    <xf numFmtId="44" fontId="1" fillId="0" borderId="7" xfId="1" applyFont="1" applyBorder="1"/>
    <xf numFmtId="164" fontId="1" fillId="0" borderId="0" xfId="0" applyNumberFormat="1" applyFont="1"/>
    <xf numFmtId="44" fontId="0" fillId="0" borderId="0" xfId="0" applyNumberFormat="1"/>
    <xf numFmtId="0" fontId="6" fillId="0" borderId="2" xfId="0" applyFont="1" applyBorder="1"/>
    <xf numFmtId="0" fontId="5" fillId="0" borderId="1" xfId="0" applyFont="1" applyBorder="1"/>
    <xf numFmtId="0" fontId="13" fillId="0" borderId="0" xfId="0" applyFont="1" applyAlignment="1">
      <alignment horizontal="center"/>
    </xf>
    <xf numFmtId="0" fontId="14" fillId="0" borderId="0" xfId="0" applyFont="1" applyAlignment="1">
      <alignment horizontal="center"/>
    </xf>
    <xf numFmtId="0" fontId="20" fillId="0" borderId="0" xfId="0" applyFont="1"/>
    <xf numFmtId="0" fontId="14" fillId="0" borderId="26" xfId="0" applyFont="1" applyBorder="1"/>
    <xf numFmtId="0" fontId="14" fillId="0" borderId="27" xfId="0" applyFont="1" applyBorder="1"/>
    <xf numFmtId="0" fontId="14" fillId="0" borderId="30" xfId="0" applyFont="1" applyBorder="1"/>
    <xf numFmtId="0" fontId="26" fillId="0" borderId="0" xfId="0" applyFont="1"/>
    <xf numFmtId="0" fontId="21" fillId="0" borderId="0" xfId="0" applyFont="1"/>
    <xf numFmtId="0" fontId="21" fillId="0" borderId="0" xfId="0" applyFont="1" applyAlignment="1">
      <alignment horizontal="center"/>
    </xf>
    <xf numFmtId="0" fontId="21" fillId="0" borderId="26" xfId="0" applyFont="1" applyBorder="1"/>
    <xf numFmtId="0" fontId="21" fillId="0" borderId="27" xfId="0" applyFont="1" applyBorder="1"/>
    <xf numFmtId="0" fontId="15" fillId="0" borderId="26" xfId="0" applyFont="1" applyBorder="1"/>
    <xf numFmtId="0" fontId="15" fillId="0" borderId="0" xfId="0" applyFont="1"/>
    <xf numFmtId="0" fontId="15" fillId="0" borderId="28" xfId="0" applyFont="1" applyBorder="1"/>
    <xf numFmtId="0" fontId="15" fillId="0" borderId="29" xfId="0" applyFont="1" applyBorder="1"/>
    <xf numFmtId="0" fontId="22" fillId="0" borderId="0" xfId="0" applyFont="1" applyAlignment="1">
      <alignment horizontal="center" wrapText="1"/>
    </xf>
    <xf numFmtId="0" fontId="0" fillId="0" borderId="27" xfId="0" applyBorder="1"/>
    <xf numFmtId="164" fontId="21" fillId="5" borderId="0" xfId="0" applyNumberFormat="1" applyFont="1" applyFill="1"/>
    <xf numFmtId="164" fontId="21" fillId="0" borderId="0" xfId="0" applyNumberFormat="1" applyFont="1"/>
    <xf numFmtId="0" fontId="16" fillId="0" borderId="27" xfId="0" applyFont="1" applyBorder="1"/>
    <xf numFmtId="0" fontId="16" fillId="0" borderId="26" xfId="0" applyFont="1" applyBorder="1"/>
    <xf numFmtId="0" fontId="0" fillId="0" borderId="26" xfId="0" applyBorder="1"/>
    <xf numFmtId="0" fontId="0" fillId="0" borderId="28" xfId="0" applyBorder="1"/>
    <xf numFmtId="0" fontId="0" fillId="0" borderId="29" xfId="0" applyBorder="1"/>
    <xf numFmtId="0" fontId="0" fillId="0" borderId="30" xfId="0" applyBorder="1"/>
    <xf numFmtId="0" fontId="28" fillId="0" borderId="0" xfId="0" applyFont="1"/>
    <xf numFmtId="0" fontId="13" fillId="0" borderId="37" xfId="0" applyFont="1" applyBorder="1" applyAlignment="1">
      <alignment horizontal="center"/>
    </xf>
    <xf numFmtId="0" fontId="14" fillId="0" borderId="0" xfId="0" applyFont="1" applyAlignment="1">
      <alignment horizontal="center" vertical="center"/>
    </xf>
    <xf numFmtId="0" fontId="13" fillId="0" borderId="0" xfId="0" applyFont="1" applyAlignment="1">
      <alignment horizontal="center" vertical="center"/>
    </xf>
    <xf numFmtId="0" fontId="17" fillId="0" borderId="0" xfId="0" applyFont="1" applyAlignment="1">
      <alignment horizontal="center" vertical="center"/>
    </xf>
    <xf numFmtId="0" fontId="22" fillId="2" borderId="0" xfId="0" applyFont="1" applyFill="1" applyAlignment="1">
      <alignment horizontal="center" vertical="center"/>
    </xf>
    <xf numFmtId="0" fontId="22" fillId="2" borderId="40" xfId="0" applyFont="1" applyFill="1" applyBorder="1" applyAlignment="1">
      <alignment horizontal="center" vertical="center"/>
    </xf>
    <xf numFmtId="0" fontId="23" fillId="2" borderId="0" xfId="0" applyFont="1" applyFill="1" applyAlignment="1">
      <alignment horizontal="center" vertical="center" wrapText="1"/>
    </xf>
    <xf numFmtId="0" fontId="25" fillId="2" borderId="0" xfId="0" applyFont="1" applyFill="1" applyAlignment="1">
      <alignment horizontal="center" vertical="center" wrapText="1"/>
    </xf>
    <xf numFmtId="0" fontId="26" fillId="0" borderId="33" xfId="0" applyFont="1" applyBorder="1"/>
    <xf numFmtId="0" fontId="30" fillId="0" borderId="0" xfId="0" applyFont="1" applyAlignment="1">
      <alignment horizontal="center"/>
    </xf>
    <xf numFmtId="0" fontId="30" fillId="5" borderId="0" xfId="0" applyFont="1" applyFill="1" applyAlignment="1">
      <alignment horizontal="center"/>
    </xf>
    <xf numFmtId="0" fontId="30" fillId="5" borderId="0" xfId="0" applyFont="1" applyFill="1" applyAlignment="1">
      <alignment horizontal="center" wrapText="1"/>
    </xf>
    <xf numFmtId="0" fontId="30" fillId="0" borderId="40" xfId="0" applyFont="1" applyBorder="1" applyAlignment="1">
      <alignment horizontal="center"/>
    </xf>
    <xf numFmtId="0" fontId="29" fillId="0" borderId="0" xfId="0" applyFont="1" applyAlignment="1">
      <alignment horizontal="center" wrapText="1"/>
    </xf>
    <xf numFmtId="0" fontId="20" fillId="2" borderId="0" xfId="0" applyFont="1" applyFill="1"/>
    <xf numFmtId="0" fontId="0" fillId="2" borderId="0" xfId="0" applyFill="1"/>
    <xf numFmtId="0" fontId="1" fillId="0" borderId="5" xfId="0" applyFont="1" applyBorder="1"/>
    <xf numFmtId="0" fontId="33" fillId="2" borderId="33" xfId="0" applyFont="1" applyFill="1" applyBorder="1" applyAlignment="1">
      <alignment wrapText="1"/>
    </xf>
    <xf numFmtId="0" fontId="36" fillId="0" borderId="0" xfId="0" applyFont="1"/>
    <xf numFmtId="0" fontId="32" fillId="3" borderId="0" xfId="0" applyFont="1" applyFill="1" applyAlignment="1">
      <alignment horizontal="left" vertical="center"/>
    </xf>
    <xf numFmtId="0" fontId="32" fillId="3" borderId="0" xfId="0" applyFont="1" applyFill="1" applyAlignment="1">
      <alignment horizontal="left" wrapText="1"/>
    </xf>
    <xf numFmtId="0" fontId="33" fillId="2" borderId="0" xfId="0" applyFont="1" applyFill="1" applyAlignment="1">
      <alignment horizontal="left" vertical="center"/>
    </xf>
    <xf numFmtId="0" fontId="32" fillId="3" borderId="0" xfId="0" applyFont="1" applyFill="1" applyAlignment="1">
      <alignment horizontal="left" vertical="center" wrapText="1"/>
    </xf>
    <xf numFmtId="0" fontId="21" fillId="4" borderId="18" xfId="0" applyFont="1" applyFill="1" applyBorder="1" applyAlignment="1" applyProtection="1">
      <alignment horizontal="center" vertical="center"/>
      <protection locked="0"/>
    </xf>
    <xf numFmtId="0" fontId="21" fillId="4" borderId="0" xfId="0" applyFont="1" applyFill="1" applyAlignment="1" applyProtection="1">
      <alignment horizontal="center" vertical="center"/>
      <protection locked="0"/>
    </xf>
    <xf numFmtId="0" fontId="31" fillId="4" borderId="12" xfId="0" applyFont="1" applyFill="1" applyBorder="1" applyAlignment="1" applyProtection="1">
      <alignment horizontal="right" vertical="center"/>
      <protection locked="0"/>
    </xf>
    <xf numFmtId="0" fontId="31" fillId="4" borderId="14" xfId="0" applyFont="1" applyFill="1" applyBorder="1" applyAlignment="1" applyProtection="1">
      <alignment horizontal="right" vertical="center"/>
      <protection locked="0"/>
    </xf>
    <xf numFmtId="0" fontId="30" fillId="5" borderId="0" xfId="0" applyFont="1" applyFill="1" applyAlignment="1">
      <alignment horizontal="left" vertical="center" wrapText="1"/>
    </xf>
    <xf numFmtId="0" fontId="30" fillId="0" borderId="40" xfId="0" applyFont="1" applyBorder="1" applyAlignment="1">
      <alignment horizontal="left" vertical="center" wrapText="1"/>
    </xf>
    <xf numFmtId="0" fontId="30" fillId="0" borderId="0" xfId="0" applyFont="1" applyAlignment="1">
      <alignment horizontal="center"/>
    </xf>
    <xf numFmtId="0" fontId="30" fillId="0" borderId="33" xfId="0" applyFont="1" applyBorder="1" applyAlignment="1">
      <alignment horizontal="center"/>
    </xf>
    <xf numFmtId="0" fontId="30" fillId="5" borderId="0" xfId="0" applyFont="1" applyFill="1" applyAlignment="1">
      <alignment horizontal="center"/>
    </xf>
    <xf numFmtId="0" fontId="30" fillId="5" borderId="33" xfId="0" applyFont="1" applyFill="1" applyBorder="1" applyAlignment="1">
      <alignment horizontal="center"/>
    </xf>
    <xf numFmtId="0" fontId="30" fillId="5" borderId="14" xfId="0" applyFont="1" applyFill="1" applyBorder="1" applyAlignment="1">
      <alignment horizontal="left" vertical="center"/>
    </xf>
    <xf numFmtId="0" fontId="30" fillId="5" borderId="13" xfId="0" applyFont="1" applyFill="1" applyBorder="1" applyAlignment="1">
      <alignment horizontal="left" vertical="center"/>
    </xf>
    <xf numFmtId="0" fontId="30" fillId="5" borderId="10" xfId="0" applyFont="1" applyFill="1" applyBorder="1" applyAlignment="1">
      <alignment horizontal="left" vertical="center" wrapText="1"/>
    </xf>
    <xf numFmtId="0" fontId="30" fillId="5" borderId="11" xfId="0" applyFont="1" applyFill="1" applyBorder="1" applyAlignment="1">
      <alignment horizontal="left" vertical="center" wrapText="1"/>
    </xf>
    <xf numFmtId="0" fontId="33" fillId="6" borderId="0" xfId="0" applyFont="1" applyFill="1" applyAlignment="1">
      <alignment horizontal="left" wrapText="1"/>
    </xf>
    <xf numFmtId="0" fontId="33" fillId="6" borderId="33" xfId="0" applyFont="1" applyFill="1" applyBorder="1" applyAlignment="1">
      <alignment horizontal="left" wrapText="1"/>
    </xf>
    <xf numFmtId="0" fontId="30" fillId="0" borderId="40" xfId="0" applyFont="1" applyBorder="1" applyAlignment="1">
      <alignment horizontal="center"/>
    </xf>
    <xf numFmtId="0" fontId="30" fillId="0" borderId="45" xfId="0" applyFont="1" applyBorder="1" applyAlignment="1">
      <alignment horizontal="center"/>
    </xf>
    <xf numFmtId="0" fontId="30" fillId="0" borderId="0" xfId="0" applyFont="1" applyAlignment="1">
      <alignment horizontal="left" vertical="center" wrapText="1"/>
    </xf>
    <xf numFmtId="0" fontId="30" fillId="4" borderId="0" xfId="0" applyFont="1" applyFill="1" applyAlignment="1" applyProtection="1">
      <alignment horizontal="center" vertical="center"/>
      <protection locked="0"/>
    </xf>
    <xf numFmtId="0" fontId="30" fillId="0" borderId="14" xfId="0" applyFont="1" applyBorder="1" applyAlignment="1">
      <alignment horizontal="left" vertical="center"/>
    </xf>
    <xf numFmtId="0" fontId="30" fillId="0" borderId="13" xfId="0" applyFont="1" applyBorder="1" applyAlignment="1">
      <alignment horizontal="left" vertical="center"/>
    </xf>
    <xf numFmtId="0" fontId="30" fillId="0" borderId="14" xfId="0" applyFont="1" applyBorder="1" applyAlignment="1">
      <alignment horizontal="left" vertical="center" wrapText="1"/>
    </xf>
    <xf numFmtId="0" fontId="30" fillId="0" borderId="13" xfId="0" applyFont="1" applyBorder="1" applyAlignment="1">
      <alignment horizontal="left" vertical="center" wrapText="1"/>
    </xf>
    <xf numFmtId="0" fontId="30" fillId="5" borderId="39" xfId="0" applyFont="1" applyFill="1" applyBorder="1" applyAlignment="1">
      <alignment horizontal="left" vertical="center" wrapText="1"/>
    </xf>
    <xf numFmtId="0" fontId="30" fillId="5" borderId="38" xfId="0" applyFont="1" applyFill="1" applyBorder="1" applyAlignment="1">
      <alignment horizontal="left" vertical="center" wrapText="1"/>
    </xf>
    <xf numFmtId="0" fontId="30" fillId="5" borderId="14" xfId="0" applyFont="1" applyFill="1" applyBorder="1" applyAlignment="1">
      <alignment horizontal="left" vertical="center" wrapText="1"/>
    </xf>
    <xf numFmtId="0" fontId="30" fillId="5" borderId="13" xfId="0" applyFont="1" applyFill="1" applyBorder="1" applyAlignment="1">
      <alignment horizontal="left" vertical="center" wrapText="1"/>
    </xf>
    <xf numFmtId="165" fontId="30" fillId="5" borderId="12" xfId="0" applyNumberFormat="1" applyFont="1" applyFill="1" applyBorder="1" applyAlignment="1">
      <alignment horizontal="right"/>
    </xf>
    <xf numFmtId="165" fontId="30" fillId="5" borderId="14" xfId="0" applyNumberFormat="1" applyFont="1" applyFill="1" applyBorder="1" applyAlignment="1">
      <alignment horizontal="right"/>
    </xf>
    <xf numFmtId="0" fontId="30" fillId="2" borderId="14" xfId="0" applyFont="1" applyFill="1" applyBorder="1" applyAlignment="1">
      <alignment horizontal="left" vertical="center" wrapText="1"/>
    </xf>
    <xf numFmtId="0" fontId="30" fillId="2" borderId="13" xfId="0" applyFont="1" applyFill="1" applyBorder="1" applyAlignment="1">
      <alignment horizontal="left" vertical="center" wrapText="1"/>
    </xf>
    <xf numFmtId="165" fontId="30" fillId="2" borderId="12" xfId="0" applyNumberFormat="1" applyFont="1" applyFill="1" applyBorder="1" applyAlignment="1">
      <alignment horizontal="right"/>
    </xf>
    <xf numFmtId="165" fontId="30" fillId="2" borderId="14" xfId="0" applyNumberFormat="1" applyFont="1" applyFill="1" applyBorder="1" applyAlignment="1">
      <alignment horizontal="right"/>
    </xf>
    <xf numFmtId="0" fontId="30" fillId="2" borderId="42" xfId="0" applyFont="1" applyFill="1" applyBorder="1" applyAlignment="1">
      <alignment horizontal="left" vertical="center" wrapText="1"/>
    </xf>
    <xf numFmtId="0" fontId="30" fillId="2" borderId="43" xfId="0" applyFont="1" applyFill="1" applyBorder="1" applyAlignment="1">
      <alignment horizontal="left" vertical="center" wrapText="1"/>
    </xf>
    <xf numFmtId="165" fontId="30" fillId="2" borderId="44" xfId="0" applyNumberFormat="1" applyFont="1" applyFill="1" applyBorder="1" applyAlignment="1">
      <alignment horizontal="right"/>
    </xf>
    <xf numFmtId="165" fontId="30" fillId="2" borderId="42" xfId="0" applyNumberFormat="1" applyFont="1" applyFill="1" applyBorder="1" applyAlignment="1">
      <alignment horizontal="right"/>
    </xf>
    <xf numFmtId="0" fontId="30" fillId="5" borderId="10" xfId="0" applyFont="1" applyFill="1" applyBorder="1" applyAlignment="1">
      <alignment horizontal="left" vertical="center"/>
    </xf>
    <xf numFmtId="0" fontId="30" fillId="5" borderId="11" xfId="0" applyFont="1" applyFill="1" applyBorder="1" applyAlignment="1">
      <alignment horizontal="left" vertical="center"/>
    </xf>
    <xf numFmtId="0" fontId="21" fillId="2" borderId="40" xfId="0" applyFont="1" applyFill="1" applyBorder="1" applyAlignment="1">
      <alignment horizontal="right" vertical="center"/>
    </xf>
    <xf numFmtId="2" fontId="21" fillId="2" borderId="40" xfId="0" applyNumberFormat="1" applyFont="1" applyFill="1" applyBorder="1" applyAlignment="1">
      <alignment horizontal="right" vertical="center"/>
    </xf>
    <xf numFmtId="0" fontId="21" fillId="2" borderId="40" xfId="0" applyFont="1" applyFill="1" applyBorder="1" applyAlignment="1">
      <alignment horizontal="left" vertical="center"/>
    </xf>
    <xf numFmtId="0" fontId="24" fillId="7" borderId="0" xfId="0" applyFont="1" applyFill="1" applyAlignment="1">
      <alignment horizontal="left" vertical="center" wrapText="1"/>
    </xf>
    <xf numFmtId="0" fontId="35" fillId="7" borderId="0" xfId="0" applyFont="1" applyFill="1" applyAlignment="1">
      <alignment horizontal="left" vertical="center" wrapText="1"/>
    </xf>
    <xf numFmtId="0" fontId="21" fillId="0" borderId="0" xfId="0" applyFont="1" applyAlignment="1">
      <alignment horizontal="left" vertical="center" wrapText="1"/>
    </xf>
    <xf numFmtId="0" fontId="23" fillId="4" borderId="0" xfId="0" applyFont="1" applyFill="1" applyAlignment="1" applyProtection="1">
      <alignment horizontal="center" vertical="center"/>
      <protection locked="0"/>
    </xf>
    <xf numFmtId="0" fontId="21" fillId="0" borderId="0" xfId="0" applyFont="1" applyAlignment="1">
      <alignment horizontal="center" vertical="center"/>
    </xf>
    <xf numFmtId="0" fontId="23" fillId="0" borderId="0" xfId="0" applyFont="1" applyAlignment="1">
      <alignment horizontal="center" vertical="center" wrapText="1"/>
    </xf>
    <xf numFmtId="0" fontId="21" fillId="2" borderId="0" xfId="0" applyFont="1" applyFill="1" applyAlignment="1">
      <alignment horizontal="right" vertical="center"/>
    </xf>
    <xf numFmtId="2" fontId="21" fillId="2" borderId="0" xfId="0" applyNumberFormat="1" applyFont="1" applyFill="1" applyAlignment="1">
      <alignment horizontal="right" vertical="center"/>
    </xf>
    <xf numFmtId="0" fontId="21" fillId="2" borderId="0" xfId="0" applyFont="1" applyFill="1" applyAlignment="1">
      <alignment horizontal="left" vertical="center"/>
    </xf>
    <xf numFmtId="0" fontId="30" fillId="5" borderId="0" xfId="0" applyFont="1" applyFill="1" applyAlignment="1">
      <alignment horizontal="left" vertical="center"/>
    </xf>
    <xf numFmtId="0" fontId="31" fillId="4" borderId="0" xfId="0" applyFont="1" applyFill="1" applyAlignment="1" applyProtection="1">
      <alignment horizontal="center" vertical="center"/>
      <protection locked="0"/>
    </xf>
    <xf numFmtId="0" fontId="34" fillId="7" borderId="0" xfId="0" applyFont="1" applyFill="1" applyAlignment="1">
      <alignment horizontal="left" vertical="center" wrapText="1"/>
    </xf>
    <xf numFmtId="0" fontId="30" fillId="2" borderId="0" xfId="0" applyFont="1" applyFill="1" applyAlignment="1">
      <alignment horizontal="left" vertical="center"/>
    </xf>
    <xf numFmtId="2" fontId="30" fillId="2" borderId="0" xfId="0" applyNumberFormat="1" applyFont="1" applyFill="1" applyAlignment="1">
      <alignment horizontal="right" vertical="center"/>
    </xf>
    <xf numFmtId="0" fontId="31" fillId="4" borderId="0" xfId="0" applyFont="1" applyFill="1" applyAlignment="1" applyProtection="1">
      <alignment horizontal="right" vertical="center"/>
      <protection locked="0"/>
    </xf>
    <xf numFmtId="0" fontId="30" fillId="0" borderId="0" xfId="0" applyFont="1" applyAlignment="1">
      <alignment horizontal="left" vertical="center"/>
    </xf>
    <xf numFmtId="4" fontId="21" fillId="2" borderId="0" xfId="0" applyNumberFormat="1" applyFont="1" applyFill="1" applyAlignment="1">
      <alignment horizontal="right" vertical="center"/>
    </xf>
    <xf numFmtId="0" fontId="33" fillId="6" borderId="34" xfId="0" applyFont="1" applyFill="1" applyBorder="1" applyAlignment="1">
      <alignment horizontal="left" vertical="center"/>
    </xf>
    <xf numFmtId="0" fontId="33" fillId="6" borderId="35" xfId="0" applyFont="1" applyFill="1" applyBorder="1" applyAlignment="1">
      <alignment horizontal="left" vertical="center"/>
    </xf>
    <xf numFmtId="0" fontId="33" fillId="6" borderId="36" xfId="0" applyFont="1" applyFill="1" applyBorder="1" applyAlignment="1">
      <alignment horizontal="left" vertical="center"/>
    </xf>
    <xf numFmtId="0" fontId="33" fillId="6" borderId="0" xfId="0" applyFont="1" applyFill="1" applyAlignment="1">
      <alignment horizontal="left" vertical="center" wrapText="1"/>
    </xf>
    <xf numFmtId="4" fontId="30" fillId="0" borderId="12" xfId="0" applyNumberFormat="1" applyFont="1" applyBorder="1" applyAlignment="1">
      <alignment horizontal="right" wrapText="1"/>
    </xf>
    <xf numFmtId="4" fontId="30" fillId="0" borderId="14" xfId="0" applyNumberFormat="1" applyFont="1" applyBorder="1" applyAlignment="1">
      <alignment horizontal="right" wrapText="1"/>
    </xf>
    <xf numFmtId="0" fontId="30" fillId="0" borderId="10" xfId="0" applyFont="1" applyBorder="1" applyAlignment="1">
      <alignment horizontal="left" vertical="center" wrapText="1"/>
    </xf>
    <xf numFmtId="0" fontId="30" fillId="0" borderId="11" xfId="0" applyFont="1" applyBorder="1" applyAlignment="1">
      <alignment horizontal="left" vertical="center" wrapText="1"/>
    </xf>
    <xf numFmtId="165" fontId="30" fillId="0" borderId="41" xfId="0" applyNumberFormat="1" applyFont="1" applyBorder="1" applyAlignment="1">
      <alignment horizontal="right" wrapText="1"/>
    </xf>
    <xf numFmtId="165" fontId="30" fillId="0" borderId="10" xfId="0" applyNumberFormat="1" applyFont="1" applyBorder="1" applyAlignment="1">
      <alignment horizontal="right" wrapText="1"/>
    </xf>
    <xf numFmtId="0" fontId="30" fillId="5" borderId="33" xfId="0" applyFont="1" applyFill="1" applyBorder="1" applyAlignment="1">
      <alignment horizontal="left" vertical="center" wrapText="1"/>
    </xf>
    <xf numFmtId="0" fontId="30" fillId="0" borderId="33" xfId="0" applyFont="1" applyBorder="1" applyAlignment="1">
      <alignment horizontal="left" vertical="center" wrapText="1"/>
    </xf>
    <xf numFmtId="165" fontId="30" fillId="0" borderId="12" xfId="0" applyNumberFormat="1" applyFont="1" applyBorder="1" applyAlignment="1">
      <alignment horizontal="right"/>
    </xf>
    <xf numFmtId="165" fontId="30" fillId="0" borderId="14" xfId="0" applyNumberFormat="1" applyFont="1" applyBorder="1" applyAlignment="1">
      <alignment horizontal="right"/>
    </xf>
    <xf numFmtId="2" fontId="30" fillId="5" borderId="0" xfId="0" applyNumberFormat="1" applyFont="1" applyFill="1" applyAlignment="1">
      <alignment horizontal="right" vertical="center"/>
    </xf>
    <xf numFmtId="0" fontId="21" fillId="4" borderId="0" xfId="0" applyFont="1" applyFill="1" applyAlignment="1" applyProtection="1">
      <alignment horizontal="center" vertical="center" wrapText="1"/>
      <protection locked="0"/>
    </xf>
    <xf numFmtId="0" fontId="19" fillId="3" borderId="26" xfId="0" applyFont="1" applyFill="1" applyBorder="1" applyAlignment="1">
      <alignment horizontal="center" vertical="center" wrapText="1"/>
    </xf>
    <xf numFmtId="0" fontId="19" fillId="3" borderId="0" xfId="0" applyFont="1" applyFill="1" applyAlignment="1">
      <alignment horizontal="center" vertical="center" wrapText="1"/>
    </xf>
    <xf numFmtId="0" fontId="2" fillId="0" borderId="0" xfId="0" applyFont="1" applyAlignment="1">
      <alignment horizontal="center"/>
    </xf>
    <xf numFmtId="164" fontId="21" fillId="5" borderId="0" xfId="0" applyNumberFormat="1" applyFont="1" applyFill="1" applyAlignment="1">
      <alignment horizontal="center"/>
    </xf>
    <xf numFmtId="164" fontId="21" fillId="0" borderId="0" xfId="0" applyNumberFormat="1" applyFont="1" applyAlignment="1">
      <alignment horizontal="center"/>
    </xf>
    <xf numFmtId="0" fontId="19" fillId="3" borderId="19" xfId="0" applyFont="1" applyFill="1" applyBorder="1" applyAlignment="1">
      <alignment horizontal="center" vertical="center"/>
    </xf>
    <xf numFmtId="0" fontId="19" fillId="3" borderId="20" xfId="0" applyFont="1" applyFill="1" applyBorder="1" applyAlignment="1">
      <alignment horizontal="center" vertical="center"/>
    </xf>
    <xf numFmtId="0" fontId="19" fillId="3" borderId="21" xfId="0" applyFont="1" applyFill="1" applyBorder="1" applyAlignment="1">
      <alignment horizontal="center" vertical="center"/>
    </xf>
    <xf numFmtId="0" fontId="22" fillId="5" borderId="26" xfId="0" applyFont="1" applyFill="1" applyBorder="1" applyAlignment="1">
      <alignment horizontal="center" vertical="center" wrapText="1"/>
    </xf>
    <xf numFmtId="0" fontId="22" fillId="5" borderId="0" xfId="0" applyFont="1" applyFill="1" applyAlignment="1">
      <alignment horizontal="center" vertical="center" wrapText="1"/>
    </xf>
    <xf numFmtId="0" fontId="21" fillId="5" borderId="26" xfId="0" applyFont="1" applyFill="1" applyBorder="1" applyAlignment="1">
      <alignment horizontal="center" vertical="center"/>
    </xf>
    <xf numFmtId="0" fontId="21" fillId="5" borderId="0" xfId="0" applyFont="1" applyFill="1" applyAlignment="1">
      <alignment horizontal="center" vertical="center"/>
    </xf>
    <xf numFmtId="0" fontId="21" fillId="0" borderId="26" xfId="0" applyFont="1" applyBorder="1" applyAlignment="1">
      <alignment horizontal="center" vertical="center"/>
    </xf>
    <xf numFmtId="0" fontId="22" fillId="0" borderId="26" xfId="0" applyFont="1" applyBorder="1" applyAlignment="1">
      <alignment horizontal="center" vertical="center"/>
    </xf>
    <xf numFmtId="0" fontId="22" fillId="0" borderId="0" xfId="0" applyFont="1" applyAlignment="1">
      <alignment horizontal="center" vertical="center"/>
    </xf>
    <xf numFmtId="0" fontId="22" fillId="5" borderId="26" xfId="0" applyFont="1" applyFill="1" applyBorder="1" applyAlignment="1">
      <alignment horizontal="center" vertical="center"/>
    </xf>
    <xf numFmtId="0" fontId="22" fillId="5" borderId="0" xfId="0" applyFont="1" applyFill="1" applyAlignment="1">
      <alignment horizontal="center" vertical="center"/>
    </xf>
    <xf numFmtId="0" fontId="22" fillId="0" borderId="26" xfId="0" applyFont="1" applyBorder="1" applyAlignment="1">
      <alignment horizontal="center" vertical="center" wrapText="1"/>
    </xf>
    <xf numFmtId="0" fontId="22" fillId="0" borderId="0" xfId="0" applyFont="1" applyAlignment="1">
      <alignment horizontal="center" vertical="center" wrapText="1"/>
    </xf>
    <xf numFmtId="0" fontId="22" fillId="0" borderId="26" xfId="0" applyFont="1" applyBorder="1" applyAlignment="1">
      <alignment horizontal="center" wrapText="1"/>
    </xf>
    <xf numFmtId="0" fontId="22" fillId="0" borderId="0" xfId="0" applyFont="1" applyAlignment="1">
      <alignment horizontal="center" wrapText="1"/>
    </xf>
    <xf numFmtId="0" fontId="23" fillId="4" borderId="0" xfId="0" applyFont="1" applyFill="1" applyAlignment="1">
      <alignment horizontal="center"/>
    </xf>
    <xf numFmtId="0" fontId="21" fillId="0" borderId="0" xfId="0" applyFont="1" applyAlignment="1">
      <alignment horizontal="center"/>
    </xf>
    <xf numFmtId="0" fontId="21" fillId="0" borderId="27" xfId="0" applyFont="1" applyBorder="1" applyAlignment="1">
      <alignment horizontal="center"/>
    </xf>
    <xf numFmtId="0" fontId="21" fillId="0" borderId="26" xfId="0" applyFont="1" applyBorder="1" applyAlignment="1">
      <alignment horizontal="center" vertical="center" wrapText="1"/>
    </xf>
    <xf numFmtId="0" fontId="21" fillId="0" borderId="0" xfId="0" applyFont="1" applyAlignment="1">
      <alignment horizontal="center" vertical="center" wrapText="1"/>
    </xf>
    <xf numFmtId="164" fontId="27" fillId="5" borderId="0" xfId="0" applyNumberFormat="1" applyFont="1" applyFill="1" applyAlignment="1">
      <alignment horizontal="center"/>
    </xf>
    <xf numFmtId="164" fontId="27" fillId="0" borderId="0" xfId="0" applyNumberFormat="1" applyFont="1" applyAlignment="1">
      <alignment horizontal="center"/>
    </xf>
    <xf numFmtId="0" fontId="21" fillId="0" borderId="26" xfId="0" applyFont="1" applyBorder="1" applyAlignment="1">
      <alignment horizontal="center"/>
    </xf>
    <xf numFmtId="0" fontId="27" fillId="4" borderId="0" xfId="0" applyFont="1" applyFill="1" applyAlignment="1">
      <alignment horizontal="center"/>
    </xf>
    <xf numFmtId="0" fontId="27" fillId="4" borderId="27" xfId="0" applyFont="1" applyFill="1" applyBorder="1" applyAlignment="1">
      <alignment horizontal="center"/>
    </xf>
    <xf numFmtId="0" fontId="22" fillId="5" borderId="27" xfId="0" applyFont="1" applyFill="1" applyBorder="1" applyAlignment="1">
      <alignment horizontal="center" vertical="center" wrapText="1"/>
    </xf>
    <xf numFmtId="0" fontId="22" fillId="5" borderId="26" xfId="0" applyFont="1" applyFill="1" applyBorder="1" applyAlignment="1">
      <alignment horizontal="center"/>
    </xf>
    <xf numFmtId="0" fontId="22" fillId="5" borderId="0" xfId="0" applyFont="1" applyFill="1" applyAlignment="1">
      <alignment horizontal="center"/>
    </xf>
    <xf numFmtId="0" fontId="22" fillId="5" borderId="24" xfId="0" applyFont="1" applyFill="1" applyBorder="1" applyAlignment="1">
      <alignment horizontal="center" wrapText="1"/>
    </xf>
    <xf numFmtId="0" fontId="22" fillId="5" borderId="9" xfId="0" applyFont="1" applyFill="1" applyBorder="1" applyAlignment="1">
      <alignment horizontal="center" wrapText="1"/>
    </xf>
    <xf numFmtId="0" fontId="22" fillId="5" borderId="25" xfId="0" applyFont="1" applyFill="1" applyBorder="1" applyAlignment="1">
      <alignment horizontal="center" wrapText="1"/>
    </xf>
    <xf numFmtId="0" fontId="19" fillId="3" borderId="22" xfId="0" applyFont="1" applyFill="1" applyBorder="1" applyAlignment="1">
      <alignment horizontal="center" vertical="center" wrapText="1"/>
    </xf>
    <xf numFmtId="0" fontId="19" fillId="3" borderId="10" xfId="0" applyFont="1" applyFill="1" applyBorder="1" applyAlignment="1">
      <alignment horizontal="center" vertical="center" wrapText="1"/>
    </xf>
    <xf numFmtId="0" fontId="19" fillId="3" borderId="23" xfId="0" applyFont="1" applyFill="1" applyBorder="1" applyAlignment="1">
      <alignment horizontal="center" vertical="center" wrapText="1"/>
    </xf>
    <xf numFmtId="0" fontId="19" fillId="3" borderId="27" xfId="0" applyFont="1" applyFill="1" applyBorder="1" applyAlignment="1">
      <alignment horizontal="center" vertical="center" wrapText="1"/>
    </xf>
    <xf numFmtId="0" fontId="21" fillId="4" borderId="0" xfId="0" applyFont="1" applyFill="1" applyAlignment="1">
      <alignment horizontal="center"/>
    </xf>
    <xf numFmtId="0" fontId="21" fillId="4" borderId="27" xfId="0" applyFont="1" applyFill="1" applyBorder="1" applyAlignment="1">
      <alignment horizontal="center"/>
    </xf>
    <xf numFmtId="0" fontId="24" fillId="3" borderId="26" xfId="0" applyFont="1" applyFill="1" applyBorder="1" applyAlignment="1">
      <alignment horizontal="center" vertical="center" wrapText="1"/>
    </xf>
    <xf numFmtId="0" fontId="24" fillId="3" borderId="0" xfId="0" applyFont="1" applyFill="1" applyAlignment="1">
      <alignment horizontal="center" vertical="center" wrapText="1"/>
    </xf>
    <xf numFmtId="0" fontId="24" fillId="3" borderId="27" xfId="0" applyFont="1" applyFill="1" applyBorder="1" applyAlignment="1">
      <alignment horizontal="center" vertical="center" wrapText="1"/>
    </xf>
    <xf numFmtId="0" fontId="19" fillId="3" borderId="19" xfId="0" applyFont="1" applyFill="1" applyBorder="1" applyAlignment="1">
      <alignment horizontal="center" vertical="center" wrapText="1"/>
    </xf>
    <xf numFmtId="0" fontId="19" fillId="3" borderId="20" xfId="0" applyFont="1" applyFill="1" applyBorder="1" applyAlignment="1">
      <alignment horizontal="center" vertical="center" wrapText="1"/>
    </xf>
    <xf numFmtId="0" fontId="19" fillId="3" borderId="21" xfId="0" applyFont="1" applyFill="1" applyBorder="1" applyAlignment="1">
      <alignment horizontal="center" vertical="center" wrapText="1"/>
    </xf>
    <xf numFmtId="0" fontId="22" fillId="0" borderId="28" xfId="0" applyFont="1" applyBorder="1" applyAlignment="1">
      <alignment horizontal="center" wrapText="1"/>
    </xf>
    <xf numFmtId="0" fontId="22" fillId="0" borderId="29" xfId="0" applyFont="1" applyBorder="1" applyAlignment="1">
      <alignment horizontal="center" wrapText="1"/>
    </xf>
    <xf numFmtId="0" fontId="21" fillId="0" borderId="29" xfId="0" applyFont="1" applyBorder="1" applyAlignment="1">
      <alignment horizontal="center"/>
    </xf>
    <xf numFmtId="0" fontId="21" fillId="0" borderId="30" xfId="0" applyFont="1" applyBorder="1" applyAlignment="1">
      <alignment horizontal="center"/>
    </xf>
    <xf numFmtId="0" fontId="3" fillId="0" borderId="1" xfId="0" applyFont="1" applyBorder="1" applyAlignment="1">
      <alignment horizontal="center"/>
    </xf>
    <xf numFmtId="0" fontId="3" fillId="0" borderId="2" xfId="0" applyFont="1" applyBorder="1" applyAlignment="1">
      <alignment horizontal="center"/>
    </xf>
    <xf numFmtId="0" fontId="3" fillId="0" borderId="3" xfId="0" applyFont="1" applyBorder="1" applyAlignment="1">
      <alignment horizontal="center"/>
    </xf>
    <xf numFmtId="0" fontId="3" fillId="0" borderId="15" xfId="0" applyFont="1" applyBorder="1" applyAlignment="1">
      <alignment horizontal="center"/>
    </xf>
    <xf numFmtId="0" fontId="3" fillId="0" borderId="16" xfId="0" applyFont="1" applyBorder="1" applyAlignment="1">
      <alignment horizontal="center"/>
    </xf>
    <xf numFmtId="0" fontId="3" fillId="0" borderId="17" xfId="0" applyFont="1" applyBorder="1" applyAlignment="1">
      <alignment horizontal="center"/>
    </xf>
    <xf numFmtId="0" fontId="0" fillId="0" borderId="4" xfId="0" applyBorder="1" applyAlignment="1">
      <alignment horizontal="center"/>
    </xf>
    <xf numFmtId="0" fontId="0" fillId="0" borderId="0" xfId="0" applyAlignment="1">
      <alignment horizontal="center"/>
    </xf>
    <xf numFmtId="0" fontId="0" fillId="0" borderId="6" xfId="0" applyBorder="1" applyAlignment="1">
      <alignment horizontal="center"/>
    </xf>
    <xf numFmtId="0" fontId="0" fillId="0" borderId="7" xfId="0" applyBorder="1" applyAlignment="1">
      <alignment horizontal="center"/>
    </xf>
    <xf numFmtId="0" fontId="0" fillId="0" borderId="4" xfId="0" applyBorder="1" applyAlignment="1">
      <alignment horizontal="left"/>
    </xf>
    <xf numFmtId="0" fontId="0" fillId="0" borderId="0" xfId="0" applyAlignment="1">
      <alignment horizontal="left"/>
    </xf>
    <xf numFmtId="0" fontId="0" fillId="0" borderId="6" xfId="0" applyBorder="1" applyAlignment="1">
      <alignment horizontal="center" vertical="top"/>
    </xf>
    <xf numFmtId="0" fontId="0" fillId="0" borderId="7" xfId="0" applyBorder="1" applyAlignment="1">
      <alignment horizontal="center" vertical="top"/>
    </xf>
    <xf numFmtId="0" fontId="1" fillId="0" borderId="6" xfId="0" applyFont="1" applyBorder="1" applyAlignment="1">
      <alignment horizontal="center"/>
    </xf>
    <xf numFmtId="0" fontId="1" fillId="0" borderId="7" xfId="0" applyFont="1" applyBorder="1" applyAlignment="1">
      <alignment horizontal="center"/>
    </xf>
    <xf numFmtId="0" fontId="3" fillId="0" borderId="31" xfId="0" applyFont="1" applyBorder="1" applyAlignment="1">
      <alignment horizontal="center"/>
    </xf>
    <xf numFmtId="0" fontId="3" fillId="0" borderId="32" xfId="0" applyFont="1" applyBorder="1" applyAlignment="1">
      <alignment horizontal="center"/>
    </xf>
    <xf numFmtId="0" fontId="1" fillId="0" borderId="4" xfId="0" applyFont="1" applyBorder="1" applyAlignment="1">
      <alignment horizontal="center"/>
    </xf>
    <xf numFmtId="0" fontId="1" fillId="0" borderId="0" xfId="0" applyFont="1" applyAlignment="1">
      <alignment horizontal="center"/>
    </xf>
    <xf numFmtId="0" fontId="5" fillId="0" borderId="0" xfId="0" applyFont="1" applyAlignment="1">
      <alignment horizontal="center"/>
    </xf>
  </cellXfs>
  <cellStyles count="2">
    <cellStyle name="Currency" xfId="1" builtinId="4"/>
    <cellStyle name="Normal" xfId="0" builtinId="0"/>
  </cellStyles>
  <dxfs count="0"/>
  <tableStyles count="0" defaultTableStyle="TableStyleMedium2" defaultPivotStyle="PivotStyleLight16"/>
  <colors>
    <mruColors>
      <color rgb="FFD4F9EC"/>
      <color rgb="FF009696"/>
      <color rgb="FFA71680"/>
      <color rgb="FF28E2A1"/>
      <color rgb="FFD38ABF"/>
      <color rgb="FF93F0D1"/>
      <color rgb="FF80C9C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heetMetadata" Target="metadata.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haredStrings" Target="sharedStrings.xml"/><Relationship Id="rId5" Type="http://schemas.openxmlformats.org/officeDocument/2006/relationships/worksheet" Target="worksheets/sheet5.xml"/><Relationship Id="rId10"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theme" Target="theme/theme1.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nl-BE" sz="1000" b="1">
                <a:solidFill>
                  <a:schemeClr val="bg1"/>
                </a:solidFill>
                <a:latin typeface="Arial" panose="020B0604020202020204" pitchFamily="34" charset="0"/>
                <a:cs typeface="Arial" panose="020B0604020202020204" pitchFamily="34" charset="0"/>
              </a:rPr>
              <a:t>Gemiddelde</a:t>
            </a:r>
            <a:r>
              <a:rPr lang="nl-BE" sz="1000" b="1" baseline="0">
                <a:solidFill>
                  <a:schemeClr val="bg1"/>
                </a:solidFill>
                <a:latin typeface="Arial" panose="020B0604020202020204" pitchFamily="34" charset="0"/>
                <a:cs typeface="Arial" panose="020B0604020202020204" pitchFamily="34" charset="0"/>
              </a:rPr>
              <a:t> variabele kost per seizoen </a:t>
            </a:r>
            <a:endParaRPr lang="nl-BE" sz="1000" b="1">
              <a:solidFill>
                <a:schemeClr val="bg1"/>
              </a:solidFill>
              <a:latin typeface="Arial" panose="020B0604020202020204" pitchFamily="34" charset="0"/>
              <a:cs typeface="Arial" panose="020B0604020202020204" pitchFamily="34" charset="0"/>
            </a:endParaRPr>
          </a:p>
        </c:rich>
      </c:tx>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nl-BE"/>
        </a:p>
      </c:txPr>
    </c:title>
    <c:autoTitleDeleted val="0"/>
    <c:plotArea>
      <c:layout>
        <c:manualLayout>
          <c:layoutTarget val="inner"/>
          <c:xMode val="edge"/>
          <c:yMode val="edge"/>
          <c:x val="0.27682789286499299"/>
          <c:y val="0.21820675014577115"/>
          <c:w val="0.68765952361219718"/>
          <c:h val="0.64359891412073944"/>
        </c:manualLayout>
      </c:layout>
      <c:barChart>
        <c:barDir val="col"/>
        <c:grouping val="clustered"/>
        <c:varyColors val="0"/>
        <c:ser>
          <c:idx val="0"/>
          <c:order val="0"/>
          <c:tx>
            <c:strRef>
              <c:f>Figuren!$L$5</c:f>
              <c:strCache>
                <c:ptCount val="1"/>
                <c:pt idx="0">
                  <c:v>Nat seizoen</c:v>
                </c:pt>
              </c:strCache>
            </c:strRef>
          </c:tx>
          <c:spPr>
            <a:solidFill>
              <a:srgbClr val="A71680"/>
            </a:solidFill>
            <a:ln>
              <a:noFill/>
            </a:ln>
            <a:effectLst/>
          </c:spPr>
          <c:invertIfNegative val="0"/>
          <c:dLbls>
            <c:dLbl>
              <c:idx val="0"/>
              <c:tx>
                <c:rich>
                  <a:bodyPr/>
                  <a:lstStyle/>
                  <a:p>
                    <a:fld id="{753E7D84-5748-45B6-8D6C-233FC7CC8CFC}" type="VALUE">
                      <a:rPr lang="en-US">
                        <a:latin typeface="Arial" panose="020B0604020202020204" pitchFamily="34" charset="0"/>
                        <a:cs typeface="Arial" panose="020B0604020202020204" pitchFamily="34" charset="0"/>
                      </a:rPr>
                      <a:pPr/>
                      <a:t>[VALUE]</a:t>
                    </a:fld>
                    <a:endParaRPr lang="nl-BE"/>
                  </a:p>
                </c:rich>
              </c:tx>
              <c:dLblPos val="outEnd"/>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0-AB3D-498A-864F-0F43CA6D6B61}"/>
                </c:ext>
              </c:extLst>
            </c:dLbl>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(Figuren!$L$5,Figuren!$N$5)</c:f>
              <c:strCache>
                <c:ptCount val="2"/>
                <c:pt idx="0">
                  <c:v>Nat seizoen</c:v>
                </c:pt>
                <c:pt idx="1">
                  <c:v>Droog seizoen</c:v>
                </c:pt>
              </c:strCache>
            </c:strRef>
          </c:cat>
          <c:val>
            <c:numRef>
              <c:f>Figuren!$L$10</c:f>
              <c:numCache>
                <c:formatCode>"€"\ #,##0.00</c:formatCode>
                <c:ptCount val="1"/>
                <c:pt idx="0">
                  <c:v>#N/A</c:v>
                </c:pt>
              </c:numCache>
            </c:numRef>
          </c:val>
          <c:extLst>
            <c:ext xmlns:c16="http://schemas.microsoft.com/office/drawing/2014/chart" uri="{C3380CC4-5D6E-409C-BE32-E72D297353CC}">
              <c16:uniqueId val="{00000000-90AC-43F4-9AE8-B3848E947169}"/>
            </c:ext>
          </c:extLst>
        </c:ser>
        <c:ser>
          <c:idx val="1"/>
          <c:order val="1"/>
          <c:tx>
            <c:strRef>
              <c:f>Figuren!$N$5</c:f>
              <c:strCache>
                <c:ptCount val="1"/>
                <c:pt idx="0">
                  <c:v>Droog seizoen</c:v>
                </c:pt>
              </c:strCache>
            </c:strRef>
          </c:tx>
          <c:spPr>
            <a:solidFill>
              <a:srgbClr val="28E2A1"/>
            </a:solidFill>
            <a:ln>
              <a:noFill/>
            </a:ln>
            <a:effectLst/>
          </c:spPr>
          <c:invertIfNegative val="0"/>
          <c:dLbls>
            <c:dLbl>
              <c:idx val="0"/>
              <c:tx>
                <c:rich>
                  <a:bodyPr/>
                  <a:lstStyle/>
                  <a:p>
                    <a:fld id="{E2765AC2-E038-463C-8B7D-DD3E78AFD0F0}" type="VALUE">
                      <a:rPr lang="en-US">
                        <a:latin typeface="Arial" panose="020B0604020202020204" pitchFamily="34" charset="0"/>
                        <a:cs typeface="Arial" panose="020B0604020202020204" pitchFamily="34" charset="0"/>
                      </a:rPr>
                      <a:pPr/>
                      <a:t>[VALUE]</a:t>
                    </a:fld>
                    <a:endParaRPr lang="nl-BE"/>
                  </a:p>
                </c:rich>
              </c:tx>
              <c:dLblPos val="outEnd"/>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1-AB3D-498A-864F-0F43CA6D6B61}"/>
                </c:ext>
              </c:extLst>
            </c:dLbl>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(Figuren!$L$5,Figuren!$N$5)</c:f>
              <c:strCache>
                <c:ptCount val="2"/>
                <c:pt idx="0">
                  <c:v>Nat seizoen</c:v>
                </c:pt>
                <c:pt idx="1">
                  <c:v>Droog seizoen</c:v>
                </c:pt>
              </c:strCache>
            </c:strRef>
          </c:cat>
          <c:val>
            <c:numRef>
              <c:f>Figuren!$N$10</c:f>
              <c:numCache>
                <c:formatCode>"€"\ #,##0.00</c:formatCode>
                <c:ptCount val="1"/>
                <c:pt idx="0">
                  <c:v>#N/A</c:v>
                </c:pt>
              </c:numCache>
            </c:numRef>
          </c:val>
          <c:extLst>
            <c:ext xmlns:c16="http://schemas.microsoft.com/office/drawing/2014/chart" uri="{C3380CC4-5D6E-409C-BE32-E72D297353CC}">
              <c16:uniqueId val="{00000001-90AC-43F4-9AE8-B3848E947169}"/>
            </c:ext>
          </c:extLst>
        </c:ser>
        <c:dLbls>
          <c:dLblPos val="outEnd"/>
          <c:showLegendKey val="0"/>
          <c:showVal val="1"/>
          <c:showCatName val="0"/>
          <c:showSerName val="0"/>
          <c:showPercent val="0"/>
          <c:showBubbleSize val="0"/>
        </c:dLbls>
        <c:gapWidth val="219"/>
        <c:overlap val="-27"/>
        <c:axId val="2103123344"/>
        <c:axId val="2103127184"/>
      </c:barChart>
      <c:catAx>
        <c:axId val="2103123344"/>
        <c:scaling>
          <c:orientation val="minMax"/>
        </c:scaling>
        <c:delete val="1"/>
        <c:axPos val="b"/>
        <c:numFmt formatCode="General" sourceLinked="1"/>
        <c:majorTickMark val="none"/>
        <c:minorTickMark val="none"/>
        <c:tickLblPos val="nextTo"/>
        <c:crossAx val="2103127184"/>
        <c:crosses val="autoZero"/>
        <c:auto val="1"/>
        <c:lblAlgn val="ctr"/>
        <c:lblOffset val="100"/>
        <c:noMultiLvlLbl val="0"/>
      </c:catAx>
      <c:valAx>
        <c:axId val="2103127184"/>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nl-BE" sz="900" b="0">
                    <a:solidFill>
                      <a:sysClr val="windowText" lastClr="000000"/>
                    </a:solidFill>
                    <a:latin typeface="Arial" panose="020B0604020202020204" pitchFamily="34" charset="0"/>
                    <a:cs typeface="Arial" panose="020B0604020202020204" pitchFamily="34" charset="0"/>
                  </a:rPr>
                  <a:t>Kostprijs (€)</a:t>
                </a:r>
              </a:p>
            </c:rich>
          </c:tx>
          <c:layout>
            <c:manualLayout>
              <c:xMode val="edge"/>
              <c:yMode val="edge"/>
              <c:x val="2.6601355063175243E-2"/>
              <c:y val="0.3338022498237499"/>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crossAx val="2103123344"/>
        <c:crosses val="autoZero"/>
        <c:crossBetween val="between"/>
      </c:valAx>
      <c:spPr>
        <a:noFill/>
        <a:ln>
          <a:noFill/>
        </a:ln>
        <a:effectLst/>
      </c:spPr>
    </c:plotArea>
    <c:legend>
      <c:legendPos val="b"/>
      <c:layout>
        <c:manualLayout>
          <c:xMode val="edge"/>
          <c:yMode val="edge"/>
          <c:x val="0.26049284360459446"/>
          <c:y val="0.88353684970682833"/>
          <c:w val="0.47901431279081119"/>
          <c:h val="0.11646315029317167"/>
        </c:manualLayout>
      </c:layout>
      <c:overlay val="0"/>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noFill/>
    <a:ln w="9525" cap="flat" cmpd="sng" algn="ctr">
      <a:noFill/>
      <a:round/>
    </a:ln>
    <a:effectLst/>
  </c:spPr>
  <c:txPr>
    <a:bodyPr/>
    <a:lstStyle/>
    <a:p>
      <a:pPr>
        <a:defRPr/>
      </a:pPr>
      <a:endParaRPr lang="nl-BE"/>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nl-BE" sz="1000" b="0">
                <a:solidFill>
                  <a:schemeClr val="bg1"/>
                </a:solidFill>
                <a:latin typeface="Arial" panose="020B0604020202020204" pitchFamily="34" charset="0"/>
                <a:cs typeface="Arial" panose="020B0604020202020204" pitchFamily="34" charset="0"/>
              </a:rPr>
              <a:t>Gemiddelde</a:t>
            </a:r>
            <a:r>
              <a:rPr lang="nl-BE" sz="1000" b="0" baseline="0">
                <a:solidFill>
                  <a:schemeClr val="bg1"/>
                </a:solidFill>
                <a:latin typeface="Arial" panose="020B0604020202020204" pitchFamily="34" charset="0"/>
                <a:cs typeface="Arial" panose="020B0604020202020204" pitchFamily="34" charset="0"/>
              </a:rPr>
              <a:t> totale kost per seizoen </a:t>
            </a:r>
            <a:endParaRPr lang="nl-BE" sz="1000" b="0">
              <a:solidFill>
                <a:schemeClr val="bg1"/>
              </a:solidFill>
              <a:latin typeface="Arial" panose="020B0604020202020204" pitchFamily="34" charset="0"/>
              <a:cs typeface="Arial" panose="020B0604020202020204" pitchFamily="34" charset="0"/>
            </a:endParaRPr>
          </a:p>
        </c:rich>
      </c:tx>
      <c:overlay val="0"/>
      <c:spPr>
        <a:noFill/>
        <a:ln>
          <a:noFill/>
        </a:ln>
        <a:effectLst/>
      </c:spPr>
      <c:txPr>
        <a:bodyPr rot="0" spcFirstLastPara="1" vertOverflow="ellipsis" vert="horz" wrap="square" anchor="ctr" anchorCtr="1"/>
        <a:lstStyle/>
        <a:p>
          <a:pPr>
            <a:defRPr sz="1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nl-BE"/>
        </a:p>
      </c:txPr>
    </c:title>
    <c:autoTitleDeleted val="0"/>
    <c:plotArea>
      <c:layout>
        <c:manualLayout>
          <c:layoutTarget val="inner"/>
          <c:xMode val="edge"/>
          <c:yMode val="edge"/>
          <c:x val="0.28390785065499807"/>
          <c:y val="0.20128717120705383"/>
          <c:w val="0.6720504432934824"/>
          <c:h val="0.58816307657164246"/>
        </c:manualLayout>
      </c:layout>
      <c:barChart>
        <c:barDir val="col"/>
        <c:grouping val="clustered"/>
        <c:varyColors val="0"/>
        <c:ser>
          <c:idx val="1"/>
          <c:order val="0"/>
          <c:tx>
            <c:strRef>
              <c:f>Figuren!$N$31</c:f>
              <c:strCache>
                <c:ptCount val="1"/>
                <c:pt idx="0">
                  <c:v>Nat seizoen</c:v>
                </c:pt>
              </c:strCache>
            </c:strRef>
          </c:tx>
          <c:spPr>
            <a:solidFill>
              <a:schemeClr val="accent5"/>
            </a:solidFill>
            <a:ln>
              <a:solidFill>
                <a:schemeClr val="accent5"/>
              </a:solid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Figuren!$N$34</c:f>
              <c:numCache>
                <c:formatCode>"€"\ #,##0.00</c:formatCode>
                <c:ptCount val="1"/>
                <c:pt idx="0">
                  <c:v>#N/A</c:v>
                </c:pt>
              </c:numCache>
            </c:numRef>
          </c:val>
          <c:extLst>
            <c:ext xmlns:c16="http://schemas.microsoft.com/office/drawing/2014/chart" uri="{C3380CC4-5D6E-409C-BE32-E72D297353CC}">
              <c16:uniqueId val="{00000001-F30B-4EE6-8EF0-DCB6F7B229B3}"/>
            </c:ext>
          </c:extLst>
        </c:ser>
        <c:ser>
          <c:idx val="0"/>
          <c:order val="1"/>
          <c:tx>
            <c:strRef>
              <c:f>Figuren!$L$31</c:f>
              <c:strCache>
                <c:ptCount val="1"/>
                <c:pt idx="0">
                  <c:v>Droog seizoen</c:v>
                </c:pt>
              </c:strCache>
            </c:strRef>
          </c:tx>
          <c:spPr>
            <a:solidFill>
              <a:srgbClr val="28E2A1"/>
            </a:solidFill>
            <a:ln>
              <a:solidFill>
                <a:srgbClr val="28E2A1"/>
              </a:solidFill>
            </a:ln>
            <a:effectLst/>
          </c:spPr>
          <c:invertIfNegative val="0"/>
          <c:dLbls>
            <c:dLbl>
              <c:idx val="0"/>
              <c:tx>
                <c:rich>
                  <a:bodyPr/>
                  <a:lstStyle/>
                  <a:p>
                    <a:fld id="{B07B88EB-59C3-40ED-AAF8-C8D885956B67}" type="VALUE">
                      <a:rPr lang="en-US" i="0"/>
                      <a:pPr/>
                      <a:t>[VALUE]</a:t>
                    </a:fld>
                    <a:endParaRPr lang="nl-BE"/>
                  </a:p>
                </c:rich>
              </c:tx>
              <c:dLblPos val="outEnd"/>
              <c:showLegendKey val="0"/>
              <c:showVal val="1"/>
              <c:showCatName val="0"/>
              <c:showSerName val="0"/>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00-06F2-4B48-9CE1-D6F75838A984}"/>
                </c:ext>
              </c:extLst>
            </c:dLbl>
            <c:spPr>
              <a:noFill/>
              <a:ln>
                <a:noFill/>
              </a:ln>
              <a:effectLst/>
            </c:spPr>
            <c:txPr>
              <a:bodyPr rot="0" spcFirstLastPara="1" vertOverflow="ellipsis" vert="horz" wrap="square" lIns="38100" tIns="19050" rIns="38100" bIns="19050" anchor="ctr" anchorCtr="0">
                <a:spAutoFit/>
              </a:bodyPr>
              <a:lstStyle/>
              <a:p>
                <a:pPr algn="ctr">
                  <a:defRPr lang="en-US"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val>
            <c:numRef>
              <c:f>Figuren!$L$34</c:f>
              <c:numCache>
                <c:formatCode>"€"\ #,##0.00</c:formatCode>
                <c:ptCount val="1"/>
                <c:pt idx="0">
                  <c:v>#N/A</c:v>
                </c:pt>
              </c:numCache>
            </c:numRef>
          </c:val>
          <c:extLst>
            <c:ext xmlns:c16="http://schemas.microsoft.com/office/drawing/2014/chart" uri="{C3380CC4-5D6E-409C-BE32-E72D297353CC}">
              <c16:uniqueId val="{00000000-3072-4266-AF8C-DC1FD5BEB28A}"/>
            </c:ext>
          </c:extLst>
        </c:ser>
        <c:dLbls>
          <c:dLblPos val="outEnd"/>
          <c:showLegendKey val="0"/>
          <c:showVal val="1"/>
          <c:showCatName val="0"/>
          <c:showSerName val="0"/>
          <c:showPercent val="0"/>
          <c:showBubbleSize val="0"/>
        </c:dLbls>
        <c:gapWidth val="219"/>
        <c:overlap val="-27"/>
        <c:axId val="1667699696"/>
        <c:axId val="1667687216"/>
      </c:barChart>
      <c:catAx>
        <c:axId val="1667699696"/>
        <c:scaling>
          <c:orientation val="minMax"/>
        </c:scaling>
        <c:delete val="1"/>
        <c:axPos val="b"/>
        <c:majorTickMark val="none"/>
        <c:minorTickMark val="none"/>
        <c:tickLblPos val="nextTo"/>
        <c:crossAx val="1667687216"/>
        <c:crosses val="autoZero"/>
        <c:auto val="1"/>
        <c:lblAlgn val="ctr"/>
        <c:lblOffset val="100"/>
        <c:noMultiLvlLbl val="0"/>
      </c:catAx>
      <c:valAx>
        <c:axId val="166768721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nl-BE" sz="900" b="0">
                    <a:solidFill>
                      <a:sysClr val="windowText" lastClr="000000"/>
                    </a:solidFill>
                    <a:latin typeface="Arial" panose="020B0604020202020204" pitchFamily="34" charset="0"/>
                    <a:cs typeface="Arial" panose="020B0604020202020204" pitchFamily="34" charset="0"/>
                  </a:rPr>
                  <a:t>Totale kost (€)</a:t>
                </a:r>
              </a:p>
            </c:rich>
          </c:tx>
          <c:layout>
            <c:manualLayout>
              <c:xMode val="edge"/>
              <c:yMode val="edge"/>
              <c:x val="2.3000107454570259E-2"/>
              <c:y val="0.25129563593916315"/>
            </c:manualLayout>
          </c:layout>
          <c:overlay val="0"/>
          <c:spPr>
            <a:noFill/>
            <a:ln>
              <a:noFill/>
            </a:ln>
            <a:effectLst/>
          </c:spPr>
          <c:txPr>
            <a:bodyPr rot="-540000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crossAx val="166769969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noFill/>
      <a:round/>
    </a:ln>
    <a:effectLst/>
  </c:spPr>
  <c:txPr>
    <a:bodyPr/>
    <a:lstStyle/>
    <a:p>
      <a:pPr>
        <a:defRPr/>
      </a:pPr>
      <a:endParaRPr lang="nl-BE"/>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nl-BE" sz="800">
                <a:solidFill>
                  <a:sysClr val="windowText" lastClr="000000"/>
                </a:solidFill>
                <a:latin typeface="Arial" panose="020B0604020202020204" pitchFamily="34" charset="0"/>
                <a:cs typeface="Arial" panose="020B0604020202020204" pitchFamily="34" charset="0"/>
              </a:rPr>
              <a:t>Totale</a:t>
            </a:r>
            <a:r>
              <a:rPr lang="nl-BE" sz="800" baseline="0">
                <a:solidFill>
                  <a:sysClr val="windowText" lastClr="000000"/>
                </a:solidFill>
                <a:latin typeface="Arial" panose="020B0604020202020204" pitchFamily="34" charset="0"/>
                <a:cs typeface="Arial" panose="020B0604020202020204" pitchFamily="34" charset="0"/>
              </a:rPr>
              <a:t> jaarlijkse kosten irrigatie</a:t>
            </a:r>
          </a:p>
        </c:rich>
      </c:tx>
      <c:overlay val="0"/>
      <c:spPr>
        <a:noFill/>
        <a:ln>
          <a:noFill/>
        </a:ln>
        <a:effectLst/>
      </c:spPr>
      <c:txPr>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nl-BE"/>
        </a:p>
      </c:txPr>
    </c:title>
    <c:autoTitleDeleted val="0"/>
    <c:plotArea>
      <c:layout>
        <c:manualLayout>
          <c:layoutTarget val="inner"/>
          <c:xMode val="edge"/>
          <c:yMode val="edge"/>
          <c:x val="0.14661448549801467"/>
          <c:y val="0.1516993445318667"/>
          <c:w val="0.81316371809920396"/>
          <c:h val="0.64560938236680798"/>
        </c:manualLayout>
      </c:layout>
      <c:barChart>
        <c:barDir val="col"/>
        <c:grouping val="clustered"/>
        <c:varyColors val="0"/>
        <c:ser>
          <c:idx val="0"/>
          <c:order val="0"/>
          <c:tx>
            <c:strRef>
              <c:f>Kostenanalyse!$S$17</c:f>
              <c:strCache>
                <c:ptCount val="1"/>
                <c:pt idx="0">
                  <c:v>Totale jaarlijkse kosten irrigatie droog jaar</c:v>
                </c:pt>
              </c:strCache>
            </c:strRef>
          </c:tx>
          <c:spPr>
            <a:solidFill>
              <a:srgbClr val="A7168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2</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Kostenanalyse!$T$17:$V$17</c15:sqref>
                  </c15:fullRef>
                </c:ext>
              </c:extLst>
              <c:f>Kostenanalyse!$U$17</c:f>
              <c:numCache>
                <c:formatCode>"€"\ #,##0.00</c:formatCode>
                <c:ptCount val="1"/>
                <c:pt idx="0">
                  <c:v>0</c:v>
                </c:pt>
              </c:numCache>
            </c:numRef>
          </c:val>
          <c:extLst>
            <c:ext xmlns:c16="http://schemas.microsoft.com/office/drawing/2014/chart" uri="{C3380CC4-5D6E-409C-BE32-E72D297353CC}">
              <c16:uniqueId val="{00000000-416C-49AF-9F8B-2473770CFF52}"/>
            </c:ext>
          </c:extLst>
        </c:ser>
        <c:ser>
          <c:idx val="1"/>
          <c:order val="1"/>
          <c:tx>
            <c:strRef>
              <c:f>Kostenanalyse!$S$18</c:f>
              <c:strCache>
                <c:ptCount val="1"/>
                <c:pt idx="0">
                  <c:v>Totale jaarlijkse kosten irrigatie nat jaar</c:v>
                </c:pt>
              </c:strCache>
            </c:strRef>
          </c:tx>
          <c:spPr>
            <a:solidFill>
              <a:srgbClr val="93F0D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2</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Kostenanalyse!$T$18:$V$18</c15:sqref>
                  </c15:fullRef>
                </c:ext>
              </c:extLst>
              <c:f>Kostenanalyse!$U$18</c:f>
              <c:numCache>
                <c:formatCode>"€"\ #,##0.00</c:formatCode>
                <c:ptCount val="1"/>
                <c:pt idx="0">
                  <c:v>0</c:v>
                </c:pt>
              </c:numCache>
            </c:numRef>
          </c:val>
          <c:extLst>
            <c:ext xmlns:c16="http://schemas.microsoft.com/office/drawing/2014/chart" uri="{C3380CC4-5D6E-409C-BE32-E72D297353CC}">
              <c16:uniqueId val="{00000001-416C-49AF-9F8B-2473770CFF52}"/>
            </c:ext>
          </c:extLst>
        </c:ser>
        <c:dLbls>
          <c:dLblPos val="outEnd"/>
          <c:showLegendKey val="0"/>
          <c:showVal val="1"/>
          <c:showCatName val="0"/>
          <c:showSerName val="0"/>
          <c:showPercent val="0"/>
          <c:showBubbleSize val="0"/>
        </c:dLbls>
        <c:gapWidth val="219"/>
        <c:overlap val="-27"/>
        <c:axId val="1218381711"/>
        <c:axId val="935051935"/>
      </c:barChart>
      <c:catAx>
        <c:axId val="1218381711"/>
        <c:scaling>
          <c:orientation val="minMax"/>
        </c:scaling>
        <c:delete val="1"/>
        <c:axPos val="b"/>
        <c:numFmt formatCode="General" sourceLinked="0"/>
        <c:majorTickMark val="none"/>
        <c:minorTickMark val="none"/>
        <c:tickLblPos val="nextTo"/>
        <c:crossAx val="935051935"/>
        <c:crosses val="autoZero"/>
        <c:auto val="1"/>
        <c:lblAlgn val="ctr"/>
        <c:lblOffset val="100"/>
        <c:noMultiLvlLbl val="0"/>
      </c:catAx>
      <c:valAx>
        <c:axId val="935051935"/>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r>
                  <a:rPr lang="nl-BE" sz="800" b="0" i="0" u="none" strike="noStrike" kern="1200" baseline="0">
                    <a:solidFill>
                      <a:sysClr val="windowText" lastClr="000000"/>
                    </a:solidFill>
                    <a:latin typeface="Arial" panose="020B0604020202020204" pitchFamily="34" charset="0"/>
                    <a:cs typeface="Arial" panose="020B0604020202020204" pitchFamily="34" charset="0"/>
                  </a:rPr>
                  <a:t>kosten (€)</a:t>
                </a:r>
              </a:p>
            </c:rich>
          </c:tx>
          <c:overlay val="0"/>
          <c:spPr>
            <a:noFill/>
            <a:ln>
              <a:noFill/>
            </a:ln>
            <a:effectLst/>
          </c:spPr>
          <c:txPr>
            <a:bodyPr rot="-5400000" spcFirstLastPara="1" vertOverflow="ellipsis" vert="horz" wrap="square" anchor="ctr" anchorCtr="1"/>
            <a:lstStyle/>
            <a:p>
              <a:pPr>
                <a:defRPr sz="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nl-BE"/>
            </a:p>
          </c:txPr>
        </c:title>
        <c:numFmt formatCode="&quot;€&quot;\ #,##0.00" sourceLinked="0"/>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218381711"/>
        <c:crosses val="autoZero"/>
        <c:crossBetween val="between"/>
      </c:valAx>
      <c:spPr>
        <a:noFill/>
        <a:ln>
          <a:noFill/>
        </a:ln>
        <a:effectLst/>
      </c:spPr>
    </c:plotArea>
    <c:legend>
      <c:legendPos val="b"/>
      <c:layout>
        <c:manualLayout>
          <c:xMode val="edge"/>
          <c:yMode val="edge"/>
          <c:x val="8.6523688659207922E-3"/>
          <c:y val="0.84023918008931642"/>
          <c:w val="0.96264454729785054"/>
          <c:h val="0.13192520606782945"/>
        </c:manualLayout>
      </c:layout>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800" b="0"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r>
              <a:rPr lang="nl-BE" sz="800" i="0">
                <a:solidFill>
                  <a:sysClr val="windowText" lastClr="000000"/>
                </a:solidFill>
                <a:latin typeface="Arial" panose="020B0604020202020204" pitchFamily="34" charset="0"/>
                <a:cs typeface="Arial" panose="020B0604020202020204" pitchFamily="34" charset="0"/>
              </a:rPr>
              <a:t>Jaarlijkse meeropbrengst</a:t>
            </a:r>
            <a:r>
              <a:rPr lang="nl-BE" sz="800" i="0" baseline="0">
                <a:solidFill>
                  <a:sysClr val="windowText" lastClr="000000"/>
                </a:solidFill>
                <a:latin typeface="Arial" panose="020B0604020202020204" pitchFamily="34" charset="0"/>
                <a:cs typeface="Arial" panose="020B0604020202020204" pitchFamily="34" charset="0"/>
              </a:rPr>
              <a:t> door irrigatie </a:t>
            </a:r>
          </a:p>
        </c:rich>
      </c:tx>
      <c:overlay val="0"/>
      <c:spPr>
        <a:noFill/>
        <a:ln>
          <a:noFill/>
        </a:ln>
        <a:effectLst/>
      </c:spPr>
      <c:txPr>
        <a:bodyPr rot="0" spcFirstLastPara="1" vertOverflow="ellipsis" vert="horz" wrap="square" anchor="ctr" anchorCtr="1"/>
        <a:lstStyle/>
        <a:p>
          <a:pPr>
            <a:defRPr sz="800" b="0" i="0" u="none" strike="noStrike" kern="1200" spc="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nl-BE"/>
        </a:p>
      </c:txPr>
    </c:title>
    <c:autoTitleDeleted val="0"/>
    <c:plotArea>
      <c:layout/>
      <c:barChart>
        <c:barDir val="col"/>
        <c:grouping val="clustered"/>
        <c:varyColors val="0"/>
        <c:ser>
          <c:idx val="0"/>
          <c:order val="0"/>
          <c:tx>
            <c:strRef>
              <c:f>Kostenanalyse!$S$25</c:f>
              <c:strCache>
                <c:ptCount val="1"/>
                <c:pt idx="0">
                  <c:v>Meeropbrengst droog jaar</c:v>
                </c:pt>
              </c:strCache>
            </c:strRef>
          </c:tx>
          <c:spPr>
            <a:solidFill>
              <a:srgbClr val="A7168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2</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Kostenanalyse!$T$25:$V$25</c15:sqref>
                  </c15:fullRef>
                </c:ext>
              </c:extLst>
              <c:f>Kostenanalyse!$U$25</c:f>
              <c:numCache>
                <c:formatCode>"€"\ #,##0.00</c:formatCode>
                <c:ptCount val="1"/>
                <c:pt idx="0">
                  <c:v>0</c:v>
                </c:pt>
              </c:numCache>
            </c:numRef>
          </c:val>
          <c:extLst>
            <c:ext xmlns:c16="http://schemas.microsoft.com/office/drawing/2014/chart" uri="{C3380CC4-5D6E-409C-BE32-E72D297353CC}">
              <c16:uniqueId val="{00000000-61C5-4FD9-821D-57F8FD5BDBF8}"/>
            </c:ext>
          </c:extLst>
        </c:ser>
        <c:ser>
          <c:idx val="1"/>
          <c:order val="1"/>
          <c:tx>
            <c:strRef>
              <c:f>Kostenanalyse!$S$26</c:f>
              <c:strCache>
                <c:ptCount val="1"/>
                <c:pt idx="0">
                  <c:v>Meeropbrengst nat jaar</c:v>
                </c:pt>
              </c:strCache>
            </c:strRef>
          </c:tx>
          <c:spPr>
            <a:solidFill>
              <a:srgbClr val="93F0D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2</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Kostenanalyse!$T$26:$V$26</c15:sqref>
                  </c15:fullRef>
                </c:ext>
              </c:extLst>
              <c:f>Kostenanalyse!$U$26</c:f>
              <c:numCache>
                <c:formatCode>"€"\ #,##0.00</c:formatCode>
                <c:ptCount val="1"/>
                <c:pt idx="0">
                  <c:v>0</c:v>
                </c:pt>
              </c:numCache>
            </c:numRef>
          </c:val>
          <c:extLst>
            <c:ext xmlns:c16="http://schemas.microsoft.com/office/drawing/2014/chart" uri="{C3380CC4-5D6E-409C-BE32-E72D297353CC}">
              <c16:uniqueId val="{00000001-61C5-4FD9-821D-57F8FD5BDBF8}"/>
            </c:ext>
          </c:extLst>
        </c:ser>
        <c:dLbls>
          <c:dLblPos val="outEnd"/>
          <c:showLegendKey val="0"/>
          <c:showVal val="1"/>
          <c:showCatName val="0"/>
          <c:showSerName val="0"/>
          <c:showPercent val="0"/>
          <c:showBubbleSize val="0"/>
        </c:dLbls>
        <c:gapWidth val="219"/>
        <c:overlap val="-27"/>
        <c:axId val="1375661423"/>
        <c:axId val="1375659503"/>
      </c:barChart>
      <c:catAx>
        <c:axId val="1375661423"/>
        <c:scaling>
          <c:orientation val="minMax"/>
        </c:scaling>
        <c:delete val="1"/>
        <c:axPos val="b"/>
        <c:numFmt formatCode="General" sourceLinked="0"/>
        <c:majorTickMark val="none"/>
        <c:minorTickMark val="none"/>
        <c:tickLblPos val="nextTo"/>
        <c:crossAx val="1375659503"/>
        <c:crosses val="autoZero"/>
        <c:auto val="1"/>
        <c:lblAlgn val="ctr"/>
        <c:lblOffset val="100"/>
        <c:noMultiLvlLbl val="0"/>
      </c:catAx>
      <c:valAx>
        <c:axId val="1375659503"/>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nl-BE" sz="800">
                    <a:solidFill>
                      <a:sysClr val="windowText" lastClr="000000"/>
                    </a:solidFill>
                    <a:latin typeface="Arial" panose="020B0604020202020204" pitchFamily="34" charset="0"/>
                    <a:cs typeface="Arial" panose="020B0604020202020204" pitchFamily="34" charset="0"/>
                  </a:rPr>
                  <a:t>Meeropbrengst</a:t>
                </a:r>
                <a:r>
                  <a:rPr lang="nl-BE" sz="800" baseline="0">
                    <a:solidFill>
                      <a:sysClr val="windowText" lastClr="000000"/>
                    </a:solidFill>
                    <a:latin typeface="Arial" panose="020B0604020202020204" pitchFamily="34" charset="0"/>
                    <a:cs typeface="Arial" panose="020B0604020202020204" pitchFamily="34" charset="0"/>
                  </a:rPr>
                  <a:t> (€)</a:t>
                </a:r>
              </a:p>
            </c:rich>
          </c:tx>
          <c:overlay val="0"/>
          <c:spPr>
            <a:noFill/>
            <a:ln>
              <a:noFill/>
            </a:ln>
            <a:effectLst/>
          </c:spPr>
          <c:txPr>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375661423"/>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nl-BE" sz="800">
                <a:solidFill>
                  <a:sysClr val="windowText" lastClr="000000"/>
                </a:solidFill>
                <a:latin typeface="Arial" panose="020B0604020202020204" pitchFamily="34" charset="0"/>
                <a:cs typeface="Arial" panose="020B0604020202020204" pitchFamily="34" charset="0"/>
              </a:rPr>
              <a:t>Vergelijking opbrengsten met en zonder irrigatie</a:t>
            </a:r>
          </a:p>
        </c:rich>
      </c:tx>
      <c:overlay val="0"/>
      <c:spPr>
        <a:noFill/>
        <a:ln>
          <a:noFill/>
        </a:ln>
        <a:effectLst/>
      </c:spPr>
      <c:txPr>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nl-BE"/>
        </a:p>
      </c:txPr>
    </c:title>
    <c:autoTitleDeleted val="0"/>
    <c:plotArea>
      <c:layout/>
      <c:barChart>
        <c:barDir val="col"/>
        <c:grouping val="clustered"/>
        <c:varyColors val="0"/>
        <c:ser>
          <c:idx val="0"/>
          <c:order val="0"/>
          <c:tx>
            <c:v>Opbrengst zonder irrigatie </c:v>
          </c:tx>
          <c:spPr>
            <a:solidFill>
              <a:srgbClr val="A7168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(Kostenanalyse!$E$10,Kostenanalyse!$G$10)</c:f>
              <c:strCache>
                <c:ptCount val="2"/>
                <c:pt idx="0">
                  <c:v>Droog seizoen</c:v>
                </c:pt>
                <c:pt idx="1">
                  <c:v>Nat seizoen</c:v>
                </c:pt>
              </c:strCache>
            </c:strRef>
          </c:cat>
          <c:val>
            <c:numRef>
              <c:f>Kostenanalyse!$V$21:$V$22</c:f>
              <c:numCache>
                <c:formatCode>"€"\ #,##0.00</c:formatCode>
                <c:ptCount val="2"/>
                <c:pt idx="0">
                  <c:v>0</c:v>
                </c:pt>
                <c:pt idx="1">
                  <c:v>0</c:v>
                </c:pt>
              </c:numCache>
            </c:numRef>
          </c:val>
          <c:extLst>
            <c:ext xmlns:c16="http://schemas.microsoft.com/office/drawing/2014/chart" uri="{C3380CC4-5D6E-409C-BE32-E72D297353CC}">
              <c16:uniqueId val="{00000000-85A0-4618-BC1F-A64A303D8BA1}"/>
            </c:ext>
          </c:extLst>
        </c:ser>
        <c:ser>
          <c:idx val="1"/>
          <c:order val="1"/>
          <c:tx>
            <c:v>Opbrengsten met irrigatie </c:v>
          </c:tx>
          <c:spPr>
            <a:solidFill>
              <a:srgbClr val="93F0D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(Kostenanalyse!$E$10,Kostenanalyse!$G$10)</c:f>
              <c:strCache>
                <c:ptCount val="2"/>
                <c:pt idx="0">
                  <c:v>Droog seizoen</c:v>
                </c:pt>
                <c:pt idx="1">
                  <c:v>Nat seizoen</c:v>
                </c:pt>
              </c:strCache>
            </c:strRef>
          </c:cat>
          <c:val>
            <c:numRef>
              <c:f>Kostenanalyse!$V$23:$V$24</c:f>
              <c:numCache>
                <c:formatCode>"€"\ #,##0.00</c:formatCode>
                <c:ptCount val="2"/>
                <c:pt idx="0">
                  <c:v>0</c:v>
                </c:pt>
                <c:pt idx="1">
                  <c:v>0</c:v>
                </c:pt>
              </c:numCache>
            </c:numRef>
          </c:val>
          <c:extLst>
            <c:ext xmlns:c16="http://schemas.microsoft.com/office/drawing/2014/chart" uri="{C3380CC4-5D6E-409C-BE32-E72D297353CC}">
              <c16:uniqueId val="{00000001-85A0-4618-BC1F-A64A303D8BA1}"/>
            </c:ext>
          </c:extLst>
        </c:ser>
        <c:dLbls>
          <c:dLblPos val="outEnd"/>
          <c:showLegendKey val="0"/>
          <c:showVal val="1"/>
          <c:showCatName val="0"/>
          <c:showSerName val="0"/>
          <c:showPercent val="0"/>
          <c:showBubbleSize val="0"/>
        </c:dLbls>
        <c:gapWidth val="219"/>
        <c:overlap val="-27"/>
        <c:axId val="1291019839"/>
        <c:axId val="1291009759"/>
      </c:barChart>
      <c:catAx>
        <c:axId val="129101983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crossAx val="1291009759"/>
        <c:crosses val="autoZero"/>
        <c:auto val="0"/>
        <c:lblAlgn val="ctr"/>
        <c:lblOffset val="100"/>
        <c:noMultiLvlLbl val="0"/>
      </c:catAx>
      <c:valAx>
        <c:axId val="1291009759"/>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nl-BE" sz="800">
                    <a:solidFill>
                      <a:sysClr val="windowText" lastClr="000000"/>
                    </a:solidFill>
                    <a:latin typeface="Arial" panose="020B0604020202020204" pitchFamily="34" charset="0"/>
                    <a:cs typeface="Arial" panose="020B0604020202020204" pitchFamily="34" charset="0"/>
                  </a:rPr>
                  <a:t>Opbrengst</a:t>
                </a:r>
                <a:r>
                  <a:rPr lang="nl-BE" sz="800" baseline="0">
                    <a:solidFill>
                      <a:sysClr val="windowText" lastClr="000000"/>
                    </a:solidFill>
                    <a:latin typeface="Arial" panose="020B0604020202020204" pitchFamily="34" charset="0"/>
                    <a:cs typeface="Arial" panose="020B0604020202020204" pitchFamily="34" charset="0"/>
                  </a:rPr>
                  <a:t> (€)</a:t>
                </a:r>
              </a:p>
            </c:rich>
          </c:tx>
          <c:overlay val="0"/>
          <c:spPr>
            <a:noFill/>
            <a:ln>
              <a:noFill/>
            </a:ln>
            <a:effectLst/>
          </c:spPr>
          <c:txPr>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nl-BE"/>
          </a:p>
        </c:txPr>
        <c:crossAx val="1291019839"/>
        <c:crossesAt val="1"/>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800">
                <a:solidFill>
                  <a:sysClr val="windowText" lastClr="000000"/>
                </a:solidFill>
                <a:latin typeface="Arial" panose="020B0604020202020204" pitchFamily="34" charset="0"/>
                <a:cs typeface="Arial" panose="020B0604020202020204" pitchFamily="34" charset="0"/>
              </a:rPr>
              <a:t>Jaarlijkse variabele kost irrigatie</a:t>
            </a:r>
            <a:r>
              <a:rPr lang="en-US" sz="800" baseline="0">
                <a:solidFill>
                  <a:sysClr val="windowText" lastClr="000000"/>
                </a:solidFill>
                <a:latin typeface="Arial" panose="020B0604020202020204" pitchFamily="34" charset="0"/>
                <a:cs typeface="Arial" panose="020B0604020202020204" pitchFamily="34" charset="0"/>
              </a:rPr>
              <a:t> </a:t>
            </a:r>
          </a:p>
        </c:rich>
      </c:tx>
      <c:overlay val="0"/>
      <c:spPr>
        <a:noFill/>
        <a:ln>
          <a:noFill/>
        </a:ln>
        <a:effectLst/>
      </c:spPr>
      <c:txPr>
        <a:bodyPr rot="0" spcFirstLastPara="1" vertOverflow="ellipsis" vert="horz" wrap="square" anchor="ctr" anchorCtr="1"/>
        <a:lstStyle/>
        <a:p>
          <a:pPr>
            <a:defRPr sz="8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nl-BE"/>
        </a:p>
      </c:txPr>
    </c:title>
    <c:autoTitleDeleted val="0"/>
    <c:plotArea>
      <c:layout>
        <c:manualLayout>
          <c:layoutTarget val="inner"/>
          <c:xMode val="edge"/>
          <c:yMode val="edge"/>
          <c:x val="0.16089306432827546"/>
          <c:y val="0.17317925912228549"/>
          <c:w val="0.75849127940711791"/>
          <c:h val="0.60668089011307202"/>
        </c:manualLayout>
      </c:layout>
      <c:barChart>
        <c:barDir val="col"/>
        <c:grouping val="clustered"/>
        <c:varyColors val="0"/>
        <c:ser>
          <c:idx val="0"/>
          <c:order val="0"/>
          <c:tx>
            <c:strRef>
              <c:f>Kostenanalyse!$S$14:$T$14</c:f>
              <c:strCache>
                <c:ptCount val="2"/>
                <c:pt idx="0">
                  <c:v>Jaarlijkse variabele kost droog jaar</c:v>
                </c:pt>
              </c:strCache>
            </c:strRef>
          </c:tx>
          <c:spPr>
            <a:solidFill>
              <a:srgbClr val="A71680"/>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1</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Kostenanalyse!$U$14:$V$14</c15:sqref>
                  </c15:fullRef>
                </c:ext>
              </c:extLst>
              <c:f>Kostenanalyse!$U$14</c:f>
              <c:numCache>
                <c:formatCode>"€"\ #,##0.00</c:formatCode>
                <c:ptCount val="1"/>
                <c:pt idx="0">
                  <c:v>0</c:v>
                </c:pt>
              </c:numCache>
            </c:numRef>
          </c:val>
          <c:extLst>
            <c:ext xmlns:c16="http://schemas.microsoft.com/office/drawing/2014/chart" uri="{C3380CC4-5D6E-409C-BE32-E72D297353CC}">
              <c16:uniqueId val="{00000000-3596-49D3-9C72-01C16F6AFA30}"/>
            </c:ext>
          </c:extLst>
        </c:ser>
        <c:ser>
          <c:idx val="1"/>
          <c:order val="1"/>
          <c:tx>
            <c:strRef>
              <c:f>Kostenanalyse!$S$15:$T$15</c:f>
              <c:strCache>
                <c:ptCount val="2"/>
                <c:pt idx="0">
                  <c:v>Jaarlijkse variabele kost nat jaar</c:v>
                </c:pt>
              </c:strCache>
            </c:strRef>
          </c:tx>
          <c:spPr>
            <a:solidFill>
              <a:srgbClr val="93F0D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nl-BE"/>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Lit>
              <c:ptCount val="1"/>
              <c:pt idx="0">
                <c:v>1</c:v>
              </c:pt>
              <c:extLst>
                <c:ext xmlns:c15="http://schemas.microsoft.com/office/drawing/2012/chart" uri="{02D57815-91ED-43cb-92C2-25804820EDAC}">
                  <c15:autoCat val="1"/>
                </c:ext>
              </c:extLst>
            </c:strLit>
          </c:cat>
          <c:val>
            <c:numRef>
              <c:extLst>
                <c:ext xmlns:c15="http://schemas.microsoft.com/office/drawing/2012/chart" uri="{02D57815-91ED-43cb-92C2-25804820EDAC}">
                  <c15:fullRef>
                    <c15:sqref>Kostenanalyse!$U$15:$V$15</c15:sqref>
                  </c15:fullRef>
                </c:ext>
              </c:extLst>
              <c:f>Kostenanalyse!$U$15</c:f>
              <c:numCache>
                <c:formatCode>"€"\ #,##0.00</c:formatCode>
                <c:ptCount val="1"/>
                <c:pt idx="0">
                  <c:v>0</c:v>
                </c:pt>
              </c:numCache>
            </c:numRef>
          </c:val>
          <c:extLst>
            <c:ext xmlns:c16="http://schemas.microsoft.com/office/drawing/2014/chart" uri="{C3380CC4-5D6E-409C-BE32-E72D297353CC}">
              <c16:uniqueId val="{00000001-3596-49D3-9C72-01C16F6AFA30}"/>
            </c:ext>
          </c:extLst>
        </c:ser>
        <c:dLbls>
          <c:dLblPos val="outEnd"/>
          <c:showLegendKey val="0"/>
          <c:showVal val="1"/>
          <c:showCatName val="0"/>
          <c:showSerName val="0"/>
          <c:showPercent val="0"/>
          <c:showBubbleSize val="0"/>
        </c:dLbls>
        <c:gapWidth val="219"/>
        <c:overlap val="-27"/>
        <c:axId val="1129886527"/>
        <c:axId val="1129887007"/>
      </c:barChart>
      <c:catAx>
        <c:axId val="1129886527"/>
        <c:scaling>
          <c:orientation val="minMax"/>
        </c:scaling>
        <c:delete val="1"/>
        <c:axPos val="b"/>
        <c:numFmt formatCode="General" sourceLinked="0"/>
        <c:majorTickMark val="none"/>
        <c:minorTickMark val="none"/>
        <c:tickLblPos val="nextTo"/>
        <c:crossAx val="1129887007"/>
        <c:crosses val="autoZero"/>
        <c:auto val="1"/>
        <c:lblAlgn val="ctr"/>
        <c:lblOffset val="100"/>
        <c:noMultiLvlLbl val="0"/>
      </c:catAx>
      <c:valAx>
        <c:axId val="1129887007"/>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nl-BE" sz="800">
                    <a:solidFill>
                      <a:sysClr val="windowText" lastClr="000000"/>
                    </a:solidFill>
                    <a:latin typeface="Arial" panose="020B0604020202020204" pitchFamily="34" charset="0"/>
                    <a:cs typeface="Arial" panose="020B0604020202020204" pitchFamily="34" charset="0"/>
                  </a:rPr>
                  <a:t>kosten (€)</a:t>
                </a:r>
              </a:p>
            </c:rich>
          </c:tx>
          <c:overlay val="0"/>
          <c:spPr>
            <a:noFill/>
            <a:ln>
              <a:noFill/>
            </a:ln>
            <a:effectLst/>
          </c:spPr>
          <c:txPr>
            <a:bodyPr rot="-540000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129886527"/>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nl-BE"/>
        </a:p>
      </c:txPr>
    </c:title>
    <c:autoTitleDeleted val="0"/>
    <c:plotArea>
      <c:layout/>
      <c:barChart>
        <c:barDir val="col"/>
        <c:grouping val="clustered"/>
        <c:varyColors val="0"/>
        <c:ser>
          <c:idx val="0"/>
          <c:order val="0"/>
          <c:tx>
            <c:strRef>
              <c:f>Figuren!$A$3</c:f>
              <c:strCache>
                <c:ptCount val="1"/>
                <c:pt idx="0">
                  <c:v>Droog jaar </c:v>
                </c:pt>
              </c:strCache>
            </c:strRef>
          </c:tx>
          <c:spPr>
            <a:solidFill>
              <a:schemeClr val="accent1"/>
            </a:solidFill>
            <a:ln>
              <a:noFill/>
            </a:ln>
            <a:effectLst/>
          </c:spPr>
          <c:invertIfNegative val="0"/>
          <c:cat>
            <c:strRef>
              <c:f>Figuren!$B$2:$D$2</c:f>
              <c:strCache>
                <c:ptCount val="3"/>
                <c:pt idx="0">
                  <c:v>Inkomsten zonder irrigatie </c:v>
                </c:pt>
                <c:pt idx="1">
                  <c:v>Inkomsten met irrigatie </c:v>
                </c:pt>
                <c:pt idx="2">
                  <c:v>Meeropbrengst</c:v>
                </c:pt>
              </c:strCache>
            </c:strRef>
          </c:cat>
          <c:val>
            <c:numRef>
              <c:f>Figuren!$B$3:$D$3</c:f>
              <c:numCache>
                <c:formatCode>General</c:formatCode>
                <c:ptCount val="3"/>
                <c:pt idx="0">
                  <c:v>0</c:v>
                </c:pt>
                <c:pt idx="1">
                  <c:v>0</c:v>
                </c:pt>
                <c:pt idx="2">
                  <c:v>0</c:v>
                </c:pt>
              </c:numCache>
            </c:numRef>
          </c:val>
          <c:extLst>
            <c:ext xmlns:c16="http://schemas.microsoft.com/office/drawing/2014/chart" uri="{C3380CC4-5D6E-409C-BE32-E72D297353CC}">
              <c16:uniqueId val="{00000000-76D9-4B44-AA18-57BF9A5AD218}"/>
            </c:ext>
          </c:extLst>
        </c:ser>
        <c:ser>
          <c:idx val="1"/>
          <c:order val="1"/>
          <c:tx>
            <c:strRef>
              <c:f>Figuren!$A$4</c:f>
              <c:strCache>
                <c:ptCount val="1"/>
                <c:pt idx="0">
                  <c:v>Nat jaar </c:v>
                </c:pt>
              </c:strCache>
            </c:strRef>
          </c:tx>
          <c:spPr>
            <a:solidFill>
              <a:schemeClr val="accent2"/>
            </a:solidFill>
            <a:ln>
              <a:noFill/>
            </a:ln>
            <a:effectLst/>
          </c:spPr>
          <c:invertIfNegative val="0"/>
          <c:cat>
            <c:strRef>
              <c:f>Figuren!$B$2:$D$2</c:f>
              <c:strCache>
                <c:ptCount val="3"/>
                <c:pt idx="0">
                  <c:v>Inkomsten zonder irrigatie </c:v>
                </c:pt>
                <c:pt idx="1">
                  <c:v>Inkomsten met irrigatie </c:v>
                </c:pt>
                <c:pt idx="2">
                  <c:v>Meeropbrengst</c:v>
                </c:pt>
              </c:strCache>
            </c:strRef>
          </c:cat>
          <c:val>
            <c:numRef>
              <c:f>Figuren!$B$4:$D$4</c:f>
              <c:numCache>
                <c:formatCode>General</c:formatCode>
                <c:ptCount val="3"/>
                <c:pt idx="0">
                  <c:v>0</c:v>
                </c:pt>
                <c:pt idx="1">
                  <c:v>0</c:v>
                </c:pt>
                <c:pt idx="2">
                  <c:v>0</c:v>
                </c:pt>
              </c:numCache>
            </c:numRef>
          </c:val>
          <c:extLst>
            <c:ext xmlns:c16="http://schemas.microsoft.com/office/drawing/2014/chart" uri="{C3380CC4-5D6E-409C-BE32-E72D297353CC}">
              <c16:uniqueId val="{00000001-76D9-4B44-AA18-57BF9A5AD218}"/>
            </c:ext>
          </c:extLst>
        </c:ser>
        <c:dLbls>
          <c:showLegendKey val="0"/>
          <c:showVal val="0"/>
          <c:showCatName val="0"/>
          <c:showSerName val="0"/>
          <c:showPercent val="0"/>
          <c:showBubbleSize val="0"/>
        </c:dLbls>
        <c:gapWidth val="219"/>
        <c:overlap val="-27"/>
        <c:axId val="1758707088"/>
        <c:axId val="1758711888"/>
      </c:barChart>
      <c:catAx>
        <c:axId val="17587070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758711888"/>
        <c:crosses val="autoZero"/>
        <c:auto val="1"/>
        <c:lblAlgn val="ctr"/>
        <c:lblOffset val="100"/>
        <c:noMultiLvlLbl val="0"/>
      </c:catAx>
      <c:valAx>
        <c:axId val="1758711888"/>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758707088"/>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ysClr val="windowText" lastClr="000000"/>
                </a:solidFill>
                <a:latin typeface="+mn-lt"/>
                <a:ea typeface="+mn-ea"/>
                <a:cs typeface="+mn-cs"/>
              </a:defRPr>
            </a:pPr>
            <a:r>
              <a:rPr lang="nl-BE">
                <a:solidFill>
                  <a:sysClr val="windowText" lastClr="000000"/>
                </a:solidFill>
              </a:rPr>
              <a:t>Gemiddelde</a:t>
            </a:r>
            <a:r>
              <a:rPr lang="nl-BE" baseline="0">
                <a:solidFill>
                  <a:sysClr val="windowText" lastClr="000000"/>
                </a:solidFill>
              </a:rPr>
              <a:t> variabele kost per seizoen </a:t>
            </a:r>
            <a:endParaRPr lang="nl-BE">
              <a:solidFill>
                <a:sysClr val="windowText" lastClr="000000"/>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mn-lt"/>
              <a:ea typeface="+mn-ea"/>
              <a:cs typeface="+mn-cs"/>
            </a:defRPr>
          </a:pPr>
          <a:endParaRPr lang="nl-BE"/>
        </a:p>
      </c:txPr>
    </c:title>
    <c:autoTitleDeleted val="0"/>
    <c:plotArea>
      <c:layout/>
      <c:barChart>
        <c:barDir val="col"/>
        <c:grouping val="clustered"/>
        <c:varyColors val="0"/>
        <c:ser>
          <c:idx val="0"/>
          <c:order val="0"/>
          <c:tx>
            <c:strRef>
              <c:f>Figuren!$L$5</c:f>
              <c:strCache>
                <c:ptCount val="1"/>
                <c:pt idx="0">
                  <c:v>Nat seizoen</c:v>
                </c:pt>
              </c:strCache>
            </c:strRef>
          </c:tx>
          <c:spPr>
            <a:solidFill>
              <a:srgbClr val="A71680"/>
            </a:solidFill>
            <a:ln>
              <a:noFill/>
            </a:ln>
            <a:effectLst/>
          </c:spPr>
          <c:invertIfNegative val="0"/>
          <c:cat>
            <c:strRef>
              <c:f>(Figuren!$L$5,Figuren!$N$5)</c:f>
              <c:strCache>
                <c:ptCount val="2"/>
                <c:pt idx="0">
                  <c:v>Nat seizoen</c:v>
                </c:pt>
                <c:pt idx="1">
                  <c:v>Droog seizoen</c:v>
                </c:pt>
              </c:strCache>
            </c:strRef>
          </c:cat>
          <c:val>
            <c:numRef>
              <c:f>Figuren!$L$10</c:f>
              <c:numCache>
                <c:formatCode>"€"\ #,##0.00</c:formatCode>
                <c:ptCount val="1"/>
                <c:pt idx="0">
                  <c:v>#N/A</c:v>
                </c:pt>
              </c:numCache>
            </c:numRef>
          </c:val>
          <c:extLst>
            <c:ext xmlns:c16="http://schemas.microsoft.com/office/drawing/2014/chart" uri="{C3380CC4-5D6E-409C-BE32-E72D297353CC}">
              <c16:uniqueId val="{00000000-0BFE-4BF8-B8B5-8D2F7AD2D9C1}"/>
            </c:ext>
          </c:extLst>
        </c:ser>
        <c:ser>
          <c:idx val="1"/>
          <c:order val="1"/>
          <c:tx>
            <c:strRef>
              <c:f>Figuren!$N$5</c:f>
              <c:strCache>
                <c:ptCount val="1"/>
                <c:pt idx="0">
                  <c:v>Droog seizoen</c:v>
                </c:pt>
              </c:strCache>
            </c:strRef>
          </c:tx>
          <c:spPr>
            <a:solidFill>
              <a:srgbClr val="28E2A1"/>
            </a:solidFill>
            <a:ln>
              <a:noFill/>
            </a:ln>
            <a:effectLst/>
          </c:spPr>
          <c:invertIfNegative val="0"/>
          <c:cat>
            <c:strRef>
              <c:f>(Figuren!$L$5,Figuren!$N$5)</c:f>
              <c:strCache>
                <c:ptCount val="2"/>
                <c:pt idx="0">
                  <c:v>Nat seizoen</c:v>
                </c:pt>
                <c:pt idx="1">
                  <c:v>Droog seizoen</c:v>
                </c:pt>
              </c:strCache>
            </c:strRef>
          </c:cat>
          <c:val>
            <c:numRef>
              <c:f>Figuren!$N$10</c:f>
              <c:numCache>
                <c:formatCode>"€"\ #,##0.00</c:formatCode>
                <c:ptCount val="1"/>
                <c:pt idx="0">
                  <c:v>#N/A</c:v>
                </c:pt>
              </c:numCache>
            </c:numRef>
          </c:val>
          <c:extLst>
            <c:ext xmlns:c16="http://schemas.microsoft.com/office/drawing/2014/chart" uri="{C3380CC4-5D6E-409C-BE32-E72D297353CC}">
              <c16:uniqueId val="{00000001-0BFE-4BF8-B8B5-8D2F7AD2D9C1}"/>
            </c:ext>
          </c:extLst>
        </c:ser>
        <c:dLbls>
          <c:showLegendKey val="0"/>
          <c:showVal val="0"/>
          <c:showCatName val="0"/>
          <c:showSerName val="0"/>
          <c:showPercent val="0"/>
          <c:showBubbleSize val="0"/>
        </c:dLbls>
        <c:gapWidth val="219"/>
        <c:overlap val="-27"/>
        <c:axId val="2103123344"/>
        <c:axId val="2103127184"/>
      </c:barChart>
      <c:catAx>
        <c:axId val="2103123344"/>
        <c:scaling>
          <c:orientation val="minMax"/>
        </c:scaling>
        <c:delete val="1"/>
        <c:axPos val="b"/>
        <c:numFmt formatCode="General" sourceLinked="1"/>
        <c:majorTickMark val="none"/>
        <c:minorTickMark val="none"/>
        <c:tickLblPos val="nextTo"/>
        <c:crossAx val="2103127184"/>
        <c:crosses val="autoZero"/>
        <c:auto val="1"/>
        <c:lblAlgn val="ctr"/>
        <c:lblOffset val="100"/>
        <c:noMultiLvlLbl val="0"/>
      </c:catAx>
      <c:valAx>
        <c:axId val="2103127184"/>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r>
                  <a:rPr lang="nl-BE"/>
                  <a:t>Kostprijs (Euro)</a:t>
                </a:r>
              </a:p>
            </c:rich>
          </c:tx>
          <c:overlay val="0"/>
          <c:spPr>
            <a:noFill/>
            <a:ln>
              <a:noFill/>
            </a:ln>
            <a:effectLst/>
          </c:spPr>
          <c:txPr>
            <a:bodyPr rot="-5400000" spcFirstLastPara="1" vertOverflow="ellipsis" vert="horz" wrap="square" anchor="ctr" anchorCtr="1"/>
            <a:lstStyle/>
            <a:p>
              <a:pPr>
                <a:defRPr sz="1000" b="0" i="0" u="none" strike="noStrike" kern="1200" baseline="0">
                  <a:solidFill>
                    <a:schemeClr val="tx1">
                      <a:lumMod val="65000"/>
                      <a:lumOff val="35000"/>
                    </a:schemeClr>
                  </a:solidFill>
                  <a:latin typeface="+mn-lt"/>
                  <a:ea typeface="+mn-ea"/>
                  <a:cs typeface="+mn-cs"/>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nl-BE"/>
          </a:p>
        </c:txPr>
        <c:crossAx val="2103123344"/>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ysClr val="windowText" lastClr="000000"/>
                </a:solidFill>
                <a:latin typeface="+mn-lt"/>
                <a:ea typeface="+mn-ea"/>
                <a:cs typeface="+mn-cs"/>
              </a:defRPr>
            </a:pPr>
            <a:r>
              <a:rPr lang="nl-BE">
                <a:solidFill>
                  <a:sysClr val="windowText" lastClr="000000"/>
                </a:solidFill>
              </a:rPr>
              <a:t>Gemiddelde</a:t>
            </a:r>
            <a:r>
              <a:rPr lang="nl-BE" baseline="0">
                <a:solidFill>
                  <a:sysClr val="windowText" lastClr="000000"/>
                </a:solidFill>
              </a:rPr>
              <a:t> totale kost per seizoen </a:t>
            </a:r>
            <a:endParaRPr lang="nl-BE">
              <a:solidFill>
                <a:sysClr val="windowText" lastClr="000000"/>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mn-lt"/>
              <a:ea typeface="+mn-ea"/>
              <a:cs typeface="+mn-cs"/>
            </a:defRPr>
          </a:pPr>
          <a:endParaRPr lang="nl-BE"/>
        </a:p>
      </c:txPr>
    </c:title>
    <c:autoTitleDeleted val="0"/>
    <c:plotArea>
      <c:layout/>
      <c:barChart>
        <c:barDir val="col"/>
        <c:grouping val="clustered"/>
        <c:varyColors val="0"/>
        <c:ser>
          <c:idx val="0"/>
          <c:order val="0"/>
          <c:tx>
            <c:strRef>
              <c:f>Figuren!$L$31</c:f>
              <c:strCache>
                <c:ptCount val="1"/>
                <c:pt idx="0">
                  <c:v>Droog seizoen</c:v>
                </c:pt>
              </c:strCache>
            </c:strRef>
          </c:tx>
          <c:spPr>
            <a:solidFill>
              <a:srgbClr val="A71680"/>
            </a:solidFill>
            <a:ln>
              <a:noFill/>
            </a:ln>
            <a:effectLst/>
          </c:spPr>
          <c:invertIfNegative val="0"/>
          <c:val>
            <c:numRef>
              <c:f>Figuren!$L$34</c:f>
              <c:numCache>
                <c:formatCode>"€"\ #,##0.00</c:formatCode>
                <c:ptCount val="1"/>
                <c:pt idx="0">
                  <c:v>#N/A</c:v>
                </c:pt>
              </c:numCache>
            </c:numRef>
          </c:val>
          <c:extLst>
            <c:ext xmlns:c16="http://schemas.microsoft.com/office/drawing/2014/chart" uri="{C3380CC4-5D6E-409C-BE32-E72D297353CC}">
              <c16:uniqueId val="{00000000-8E0A-4741-8844-3B0B3AB7B573}"/>
            </c:ext>
          </c:extLst>
        </c:ser>
        <c:ser>
          <c:idx val="1"/>
          <c:order val="1"/>
          <c:tx>
            <c:strRef>
              <c:f>Figuren!$N$31</c:f>
              <c:strCache>
                <c:ptCount val="1"/>
                <c:pt idx="0">
                  <c:v>Nat seizoen</c:v>
                </c:pt>
              </c:strCache>
            </c:strRef>
          </c:tx>
          <c:spPr>
            <a:solidFill>
              <a:srgbClr val="28E2A1"/>
            </a:solidFill>
            <a:ln>
              <a:noFill/>
            </a:ln>
            <a:effectLst/>
          </c:spPr>
          <c:invertIfNegative val="0"/>
          <c:val>
            <c:numRef>
              <c:f>Figuren!$N$34</c:f>
              <c:numCache>
                <c:formatCode>"€"\ #,##0.00</c:formatCode>
                <c:ptCount val="1"/>
                <c:pt idx="0">
                  <c:v>#N/A</c:v>
                </c:pt>
              </c:numCache>
            </c:numRef>
          </c:val>
          <c:extLst>
            <c:ext xmlns:c16="http://schemas.microsoft.com/office/drawing/2014/chart" uri="{C3380CC4-5D6E-409C-BE32-E72D297353CC}">
              <c16:uniqueId val="{00000001-8E0A-4741-8844-3B0B3AB7B573}"/>
            </c:ext>
          </c:extLst>
        </c:ser>
        <c:dLbls>
          <c:showLegendKey val="0"/>
          <c:showVal val="0"/>
          <c:showCatName val="0"/>
          <c:showSerName val="0"/>
          <c:showPercent val="0"/>
          <c:showBubbleSize val="0"/>
        </c:dLbls>
        <c:gapWidth val="219"/>
        <c:overlap val="-27"/>
        <c:axId val="1667699696"/>
        <c:axId val="1667687216"/>
      </c:barChart>
      <c:catAx>
        <c:axId val="1667699696"/>
        <c:scaling>
          <c:orientation val="minMax"/>
        </c:scaling>
        <c:delete val="0"/>
        <c:axPos val="b"/>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nl-BE"/>
          </a:p>
        </c:txPr>
        <c:crossAx val="1667687216"/>
        <c:crosses val="autoZero"/>
        <c:auto val="1"/>
        <c:lblAlgn val="ctr"/>
        <c:lblOffset val="100"/>
        <c:noMultiLvlLbl val="0"/>
      </c:catAx>
      <c:valAx>
        <c:axId val="1667687216"/>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r>
                  <a:rPr lang="nl-BE">
                    <a:solidFill>
                      <a:sysClr val="windowText" lastClr="000000"/>
                    </a:solidFill>
                  </a:rPr>
                  <a:t>Totale kost (Euro)</a:t>
                </a:r>
              </a:p>
            </c:rich>
          </c:tx>
          <c:overlay val="0"/>
          <c:spPr>
            <a:noFill/>
            <a:ln>
              <a:noFill/>
            </a:ln>
            <a:effectLst/>
          </c:spPr>
          <c:txPr>
            <a:bodyPr rot="-5400000" spcFirstLastPara="1" vertOverflow="ellipsis" vert="horz" wrap="square" anchor="ctr" anchorCtr="1"/>
            <a:lstStyle/>
            <a:p>
              <a:pPr>
                <a:defRPr sz="1000" b="0" i="0" u="none" strike="noStrike" kern="1200" baseline="0">
                  <a:solidFill>
                    <a:sysClr val="windowText" lastClr="000000"/>
                  </a:solidFill>
                  <a:latin typeface="+mn-lt"/>
                  <a:ea typeface="+mn-ea"/>
                  <a:cs typeface="+mn-cs"/>
                </a:defRPr>
              </a:pPr>
              <a:endParaRPr lang="nl-BE"/>
            </a:p>
          </c:txPr>
        </c:title>
        <c:numFmt formatCode="&quot;€&quot;\ #,##0.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nl-BE"/>
          </a:p>
        </c:txPr>
        <c:crossAx val="1667699696"/>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ysClr val="windowText" lastClr="000000"/>
              </a:solidFill>
              <a:latin typeface="+mn-lt"/>
              <a:ea typeface="+mn-ea"/>
              <a:cs typeface="+mn-cs"/>
            </a:defRPr>
          </a:pPr>
          <a:endParaRPr lang="nl-BE"/>
        </a:p>
      </c:txPr>
    </c:legend>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1"/>
    </a:solidFill>
    <a:ln w="9525" cap="flat" cmpd="sng" algn="ctr">
      <a:solidFill>
        <a:schemeClr val="tx1">
          <a:lumMod val="15000"/>
          <a:lumOff val="85000"/>
        </a:schemeClr>
      </a:solidFill>
      <a:round/>
    </a:ln>
    <a:effectLst/>
  </c:spPr>
  <c:txPr>
    <a:bodyPr/>
    <a:lstStyle/>
    <a:p>
      <a:pPr>
        <a:defRPr/>
      </a:pPr>
      <a:endParaRPr lang="nl-BE"/>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CheckBox" fmlaLink="$I$19" lockText="1" noThreeD="1"/>
</file>

<file path=xl/ctrlProps/ctrlProp2.xml><?xml version="1.0" encoding="utf-8"?>
<formControlPr xmlns="http://schemas.microsoft.com/office/spreadsheetml/2009/9/main" objectType="CheckBox" fmlaLink="$I$27" lockText="1" noThreeD="1"/>
</file>

<file path=xl/ctrlProps/ctrlProp3.xml><?xml version="1.0" encoding="utf-8"?>
<formControlPr xmlns="http://schemas.microsoft.com/office/spreadsheetml/2009/9/main" objectType="CheckBox" fmlaLink="$I$29" lockText="1" noThreeD="1"/>
</file>

<file path=xl/drawings/_rels/drawing1.xml.rels><?xml version="1.0" encoding="UTF-8" standalone="yes"?>
<Relationships xmlns="http://schemas.openxmlformats.org/package/2006/relationships"><Relationship Id="rId8" Type="http://schemas.openxmlformats.org/officeDocument/2006/relationships/hyperlink" Target="https://www.viaverda.be/detail/Innovatiegids-Slimme-irrigatiesturing-voor-sierteelt-vollegrond" TargetMode="External"/><Relationship Id="rId3" Type="http://schemas.microsoft.com/office/2007/relationships/hdphoto" Target="../media/hdphoto1.wdp"/><Relationship Id="rId7" Type="http://schemas.openxmlformats.org/officeDocument/2006/relationships/hyperlink" Target="https://www.viaverda.be/Projecten/ornaqua-een-nieuw-referentiekader-voor-irrigatie-voor-effici235nter-watergebruik-in-de-openluchtsierteelt" TargetMode="External"/><Relationship Id="rId2" Type="http://schemas.openxmlformats.org/officeDocument/2006/relationships/image" Target="../media/image1.png"/><Relationship Id="rId1" Type="http://schemas.openxmlformats.org/officeDocument/2006/relationships/hyperlink" Target="#'Types irrigatie materiaal '!A1"/><Relationship Id="rId6" Type="http://schemas.openxmlformats.org/officeDocument/2006/relationships/image" Target="../media/image2.png"/><Relationship Id="rId5" Type="http://schemas.openxmlformats.org/officeDocument/2006/relationships/hyperlink" Target="#'Casestudies '!A1"/><Relationship Id="rId10" Type="http://schemas.openxmlformats.org/officeDocument/2006/relationships/image" Target="../media/image4.png"/><Relationship Id="rId4" Type="http://schemas.openxmlformats.org/officeDocument/2006/relationships/hyperlink" Target="#Kosteninschatting!A1"/><Relationship Id="rId9" Type="http://schemas.openxmlformats.org/officeDocument/2006/relationships/image" Target="../media/image3.jpeg"/></Relationships>
</file>

<file path=xl/drawings/_rels/drawing2.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Types irrigatie materiaal '!A1"/><Relationship Id="rId7" Type="http://schemas.openxmlformats.org/officeDocument/2006/relationships/hyperlink" Target="#'Casestudies '!A1"/><Relationship Id="rId2" Type="http://schemas.openxmlformats.org/officeDocument/2006/relationships/chart" Target="../charts/chart2.xml"/><Relationship Id="rId1" Type="http://schemas.openxmlformats.org/officeDocument/2006/relationships/chart" Target="../charts/chart1.xml"/><Relationship Id="rId6" Type="http://schemas.openxmlformats.org/officeDocument/2006/relationships/hyperlink" Target="#Welkom!A1"/><Relationship Id="rId5" Type="http://schemas.openxmlformats.org/officeDocument/2006/relationships/hyperlink" Target="https://www.viaverda.be/Projecten/ornaqua-een-nieuw-referentiekader-voor-irrigatie-voor-effici235nter-watergebruik-in-de-openluchtsierteelt" TargetMode="External"/><Relationship Id="rId4"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chart" Target="../charts/chart5.xml"/><Relationship Id="rId2" Type="http://schemas.openxmlformats.org/officeDocument/2006/relationships/chart" Target="../charts/chart4.xml"/><Relationship Id="rId1" Type="http://schemas.openxmlformats.org/officeDocument/2006/relationships/chart" Target="../charts/chart3.xml"/><Relationship Id="rId4" Type="http://schemas.openxmlformats.org/officeDocument/2006/relationships/chart" Target="../charts/chart6.xml"/></Relationships>
</file>

<file path=xl/drawings/_rels/drawing4.xml.rels><?xml version="1.0" encoding="UTF-8" standalone="yes"?>
<Relationships xmlns="http://schemas.openxmlformats.org/package/2006/relationships"><Relationship Id="rId8" Type="http://schemas.openxmlformats.org/officeDocument/2006/relationships/image" Target="../media/image7.png"/><Relationship Id="rId3" Type="http://schemas.openxmlformats.org/officeDocument/2006/relationships/hyperlink" Target="#Welkom!A1"/><Relationship Id="rId7" Type="http://schemas.openxmlformats.org/officeDocument/2006/relationships/image" Target="../media/image6.png"/><Relationship Id="rId2" Type="http://schemas.openxmlformats.org/officeDocument/2006/relationships/hyperlink" Target="https://www.viaverda.be/Projecten/ornaqua-een-nieuw-referentiekader-voor-irrigatie-voor-effici235nter-watergebruik-in-de-openluchtsierteelt" TargetMode="External"/><Relationship Id="rId1" Type="http://schemas.openxmlformats.org/officeDocument/2006/relationships/image" Target="../media/image2.png"/><Relationship Id="rId6" Type="http://schemas.openxmlformats.org/officeDocument/2006/relationships/image" Target="../media/image5.png"/><Relationship Id="rId5" Type="http://schemas.openxmlformats.org/officeDocument/2006/relationships/hyperlink" Target="#'Types irrigatie materiaal '!A1"/><Relationship Id="rId10" Type="http://schemas.openxmlformats.org/officeDocument/2006/relationships/image" Target="../media/image4.png"/><Relationship Id="rId4" Type="http://schemas.openxmlformats.org/officeDocument/2006/relationships/hyperlink" Target="#Kosteninschatting!A1"/><Relationship Id="rId9" Type="http://schemas.openxmlformats.org/officeDocument/2006/relationships/image" Target="../media/image8.png"/></Relationships>
</file>

<file path=xl/drawings/_rels/drawing5.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hyperlink" Target="#Welkom!A1"/><Relationship Id="rId7" Type="http://schemas.openxmlformats.org/officeDocument/2006/relationships/image" Target="../media/image10.png"/><Relationship Id="rId2" Type="http://schemas.openxmlformats.org/officeDocument/2006/relationships/hyperlink" Target="https://www.viaverda.be/Projecten/ornaqua-een-nieuw-referentiekader-voor-irrigatie-voor-effici235nter-watergebruik-in-de-openluchtsierteelt" TargetMode="External"/><Relationship Id="rId1" Type="http://schemas.openxmlformats.org/officeDocument/2006/relationships/image" Target="../media/image2.png"/><Relationship Id="rId6" Type="http://schemas.openxmlformats.org/officeDocument/2006/relationships/image" Target="../media/image9.png"/><Relationship Id="rId5" Type="http://schemas.openxmlformats.org/officeDocument/2006/relationships/hyperlink" Target="#'Casestudies '!A1"/><Relationship Id="rId4" Type="http://schemas.openxmlformats.org/officeDocument/2006/relationships/hyperlink" Target="#Kosteninschatting!A1"/><Relationship Id="rId9" Type="http://schemas.openxmlformats.org/officeDocument/2006/relationships/image" Target="../media/image4.png"/></Relationships>
</file>

<file path=xl/drawings/_rels/drawing6.xml.rels><?xml version="1.0" encoding="UTF-8" standalone="yes"?>
<Relationships xmlns="http://schemas.openxmlformats.org/package/2006/relationships"><Relationship Id="rId3" Type="http://schemas.openxmlformats.org/officeDocument/2006/relationships/chart" Target="../charts/chart9.xml"/><Relationship Id="rId2" Type="http://schemas.openxmlformats.org/officeDocument/2006/relationships/chart" Target="../charts/chart8.xml"/><Relationship Id="rId1" Type="http://schemas.openxmlformats.org/officeDocument/2006/relationships/chart" Target="../charts/chart7.xml"/></Relationships>
</file>

<file path=xl/drawings/drawing1.xml><?xml version="1.0" encoding="utf-8"?>
<xdr:wsDr xmlns:xdr="http://schemas.openxmlformats.org/drawingml/2006/spreadsheetDrawing" xmlns:a="http://schemas.openxmlformats.org/drawingml/2006/main">
  <xdr:twoCellAnchor>
    <xdr:from>
      <xdr:col>0</xdr:col>
      <xdr:colOff>328073</xdr:colOff>
      <xdr:row>0</xdr:row>
      <xdr:rowOff>329130</xdr:rowOff>
    </xdr:from>
    <xdr:to>
      <xdr:col>16</xdr:col>
      <xdr:colOff>211667</xdr:colOff>
      <xdr:row>28</xdr:row>
      <xdr:rowOff>76200</xdr:rowOff>
    </xdr:to>
    <xdr:sp macro="" textlink="">
      <xdr:nvSpPr>
        <xdr:cNvPr id="16" name="Rechthoek: afgeronde hoeken 15">
          <a:extLst>
            <a:ext uri="{FF2B5EF4-FFF2-40B4-BE49-F238E27FC236}">
              <a16:creationId xmlns:a16="http://schemas.microsoft.com/office/drawing/2014/main" id="{00000000-0008-0000-0000-000010000000}"/>
            </a:ext>
          </a:extLst>
        </xdr:cNvPr>
        <xdr:cNvSpPr/>
      </xdr:nvSpPr>
      <xdr:spPr>
        <a:xfrm>
          <a:off x="328073" y="329130"/>
          <a:ext cx="9637194" cy="6862245"/>
        </a:xfrm>
        <a:prstGeom prst="roundRect">
          <a:avLst>
            <a:gd name="adj" fmla="val 0"/>
          </a:avLst>
        </a:prstGeom>
        <a:noFill/>
        <a:ln w="9525">
          <a:solidFill>
            <a:schemeClr val="bg1">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1</xdr:col>
      <xdr:colOff>114299</xdr:colOff>
      <xdr:row>12</xdr:row>
      <xdr:rowOff>190500</xdr:rowOff>
    </xdr:from>
    <xdr:to>
      <xdr:col>9</xdr:col>
      <xdr:colOff>209550</xdr:colOff>
      <xdr:row>20</xdr:row>
      <xdr:rowOff>152401</xdr:rowOff>
    </xdr:to>
    <xdr:sp macro="" textlink="">
      <xdr:nvSpPr>
        <xdr:cNvPr id="9" name="Rechthoek: afgeronde hoeken 8">
          <a:extLst>
            <a:ext uri="{FF2B5EF4-FFF2-40B4-BE49-F238E27FC236}">
              <a16:creationId xmlns:a16="http://schemas.microsoft.com/office/drawing/2014/main" id="{00000000-0008-0000-0000-000009000000}"/>
            </a:ext>
          </a:extLst>
        </xdr:cNvPr>
        <xdr:cNvSpPr/>
      </xdr:nvSpPr>
      <xdr:spPr>
        <a:xfrm>
          <a:off x="723899" y="3253740"/>
          <a:ext cx="4972051" cy="2461261"/>
        </a:xfrm>
        <a:prstGeom prst="roundRect">
          <a:avLst>
            <a:gd name="adj" fmla="val 6996"/>
          </a:avLst>
        </a:prstGeom>
        <a:solidFill>
          <a:srgbClr val="D4F9EC"/>
        </a:solidFill>
        <a:ln w="9525">
          <a:solidFill>
            <a:srgbClr val="009696"/>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1</xdr:col>
      <xdr:colOff>17144</xdr:colOff>
      <xdr:row>2</xdr:row>
      <xdr:rowOff>337184</xdr:rowOff>
    </xdr:from>
    <xdr:to>
      <xdr:col>9</xdr:col>
      <xdr:colOff>378037</xdr:colOff>
      <xdr:row>12</xdr:row>
      <xdr:rowOff>121920</xdr:rowOff>
    </xdr:to>
    <xdr:sp macro="" textlink="">
      <xdr:nvSpPr>
        <xdr:cNvPr id="3" name="Tekstvak 2">
          <a:extLst>
            <a:ext uri="{FF2B5EF4-FFF2-40B4-BE49-F238E27FC236}">
              <a16:creationId xmlns:a16="http://schemas.microsoft.com/office/drawing/2014/main" id="{00000000-0008-0000-0000-000003000000}"/>
            </a:ext>
          </a:extLst>
        </xdr:cNvPr>
        <xdr:cNvSpPr txBox="1"/>
      </xdr:nvSpPr>
      <xdr:spPr>
        <a:xfrm>
          <a:off x="626744" y="1434464"/>
          <a:ext cx="5237693" cy="1750696"/>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nl-BE" sz="1100" b="0" i="0" u="none" strike="noStrike">
            <a:solidFill>
              <a:schemeClr val="dk1"/>
            </a:solidFill>
            <a:effectLst/>
            <a:latin typeface="Arial" panose="020B0604020202020204" pitchFamily="34" charset="0"/>
            <a:ea typeface="+mn-ea"/>
            <a:cs typeface="Arial" panose="020B0604020202020204" pitchFamily="34" charset="0"/>
          </a:endParaRPr>
        </a:p>
        <a:p>
          <a:pPr algn="l">
            <a:lnSpc>
              <a:spcPts val="1300"/>
            </a:lnSpc>
          </a:pPr>
          <a:r>
            <a:rPr lang="nl-BE" sz="1100" b="0" i="0" u="none" strike="noStrike">
              <a:solidFill>
                <a:schemeClr val="dk1"/>
              </a:solidFill>
              <a:effectLst/>
              <a:latin typeface="Arial" panose="020B0604020202020204" pitchFamily="34" charset="0"/>
              <a:ea typeface="+mn-ea"/>
              <a:cs typeface="Arial" panose="020B0604020202020204" pitchFamily="34" charset="0"/>
            </a:rPr>
            <a:t>Droogteperiodes komen steeds vaker</a:t>
          </a:r>
          <a:r>
            <a:rPr lang="nl-BE" sz="1100" b="0" i="0" u="none" strike="noStrike" baseline="0">
              <a:solidFill>
                <a:schemeClr val="dk1"/>
              </a:solidFill>
              <a:effectLst/>
              <a:latin typeface="Arial" panose="020B0604020202020204" pitchFamily="34" charset="0"/>
              <a:ea typeface="+mn-ea"/>
              <a:cs typeface="Arial" panose="020B0604020202020204" pitchFamily="34" charset="0"/>
            </a:rPr>
            <a:t> voor. Waar irrigatie in de vollegronds-sierteelt meestal niet nodig was, wordt het een belangrijk hulpmiddel om de kwaliteit van het eindproduct te behouden. We weten door onderzoek b</a:t>
          </a:r>
          <a:r>
            <a:rPr lang="nl-BE" sz="1100">
              <a:latin typeface="Arial" panose="020B0604020202020204" pitchFamily="34" charset="0"/>
              <a:cs typeface="Arial" panose="020B0604020202020204" pitchFamily="34" charset="0"/>
            </a:rPr>
            <a:t>innen </a:t>
          </a:r>
          <a:br>
            <a:rPr lang="nl-BE" sz="1100">
              <a:latin typeface="Arial" panose="020B0604020202020204" pitchFamily="34" charset="0"/>
              <a:cs typeface="Arial" panose="020B0604020202020204" pitchFamily="34" charset="0"/>
            </a:rPr>
          </a:br>
          <a:r>
            <a:rPr lang="nl-BE" sz="1100">
              <a:latin typeface="Arial" panose="020B0604020202020204" pitchFamily="34" charset="0"/>
              <a:cs typeface="Arial" panose="020B0604020202020204" pitchFamily="34" charset="0"/>
            </a:rPr>
            <a:t>het </a:t>
          </a:r>
          <a:r>
            <a:rPr lang="nl-BE" sz="1100" b="0">
              <a:latin typeface="Arial" panose="020B0604020202020204" pitchFamily="34" charset="0"/>
              <a:cs typeface="Arial" panose="020B0604020202020204" pitchFamily="34" charset="0"/>
            </a:rPr>
            <a:t>OrnAqua-project</a:t>
          </a:r>
          <a:r>
            <a:rPr lang="nl-BE" sz="1100">
              <a:latin typeface="Arial" panose="020B0604020202020204" pitchFamily="34" charset="0"/>
              <a:cs typeface="Arial" panose="020B0604020202020204" pitchFamily="34" charset="0"/>
            </a:rPr>
            <a:t> wanneer en hoeveel irrigatie nodig is in verschillende teelten, en welke technieken helpen om droogte beter te doorstaan. </a:t>
          </a:r>
          <a:br>
            <a:rPr lang="nl-BE" sz="1100">
              <a:latin typeface="Arial" panose="020B0604020202020204" pitchFamily="34" charset="0"/>
              <a:cs typeface="Arial" panose="020B0604020202020204" pitchFamily="34" charset="0"/>
            </a:rPr>
          </a:br>
          <a:r>
            <a:rPr lang="nl-BE" sz="1100">
              <a:latin typeface="Arial" panose="020B0604020202020204" pitchFamily="34" charset="0"/>
              <a:cs typeface="Arial" panose="020B0604020202020204" pitchFamily="34" charset="0"/>
            </a:rPr>
            <a:t>Tijdens het project </a:t>
          </a:r>
          <a:r>
            <a:rPr lang="nl-BE" sz="1100" baseline="0">
              <a:latin typeface="Arial" panose="020B0604020202020204" pitchFamily="34" charset="0"/>
              <a:cs typeface="Arial" panose="020B0604020202020204" pitchFamily="34" charset="0"/>
            </a:rPr>
            <a:t>ontwikkelden we ook een</a:t>
          </a:r>
          <a:r>
            <a:rPr lang="nl-BE" sz="1100">
              <a:latin typeface="Arial" panose="020B0604020202020204" pitchFamily="34" charset="0"/>
              <a:cs typeface="Arial" panose="020B0604020202020204" pitchFamily="34" charset="0"/>
            </a:rPr>
            <a:t> </a:t>
          </a:r>
          <a:r>
            <a:rPr lang="nl-BE" sz="1100" b="1">
              <a:latin typeface="Arial" panose="020B0604020202020204" pitchFamily="34" charset="0"/>
              <a:cs typeface="Arial" panose="020B0604020202020204" pitchFamily="34" charset="0"/>
            </a:rPr>
            <a:t>rekentool</a:t>
          </a:r>
          <a:r>
            <a:rPr lang="nl-BE" sz="1100">
              <a:latin typeface="Arial" panose="020B0604020202020204" pitchFamily="34" charset="0"/>
              <a:cs typeface="Arial" panose="020B0604020202020204" pitchFamily="34" charset="0"/>
            </a:rPr>
            <a:t> </a:t>
          </a:r>
          <a:r>
            <a:rPr lang="nl-BE" sz="1100" b="1">
              <a:latin typeface="Arial" panose="020B0604020202020204" pitchFamily="34" charset="0"/>
              <a:cs typeface="Arial" panose="020B0604020202020204" pitchFamily="34" charset="0"/>
            </a:rPr>
            <a:t>waarmee je als</a:t>
          </a:r>
        </a:p>
        <a:p>
          <a:pPr algn="l">
            <a:lnSpc>
              <a:spcPts val="1300"/>
            </a:lnSpc>
          </a:pPr>
          <a:r>
            <a:rPr lang="nl-BE" sz="1100" b="1">
              <a:latin typeface="Arial" panose="020B0604020202020204" pitchFamily="34" charset="0"/>
              <a:cs typeface="Arial" panose="020B0604020202020204" pitchFamily="34" charset="0"/>
            </a:rPr>
            <a:t>sierteler zelf de investeringskoste</a:t>
          </a:r>
          <a:r>
            <a:rPr lang="nl-BE" sz="1100" b="1" baseline="0">
              <a:latin typeface="Arial" panose="020B0604020202020204" pitchFamily="34" charset="0"/>
              <a:cs typeface="Arial" panose="020B0604020202020204" pitchFamily="34" charset="0"/>
            </a:rPr>
            <a:t>n voor irrigatie</a:t>
          </a:r>
          <a:r>
            <a:rPr lang="nl-BE" sz="1100" b="1">
              <a:latin typeface="Arial" panose="020B0604020202020204" pitchFamily="34" charset="0"/>
              <a:cs typeface="Arial" panose="020B0604020202020204" pitchFamily="34" charset="0"/>
            </a:rPr>
            <a:t> kan </a:t>
          </a:r>
          <a:r>
            <a:rPr lang="nl-BE" sz="1100" b="1" baseline="0">
              <a:latin typeface="Arial" panose="020B0604020202020204" pitchFamily="34" charset="0"/>
              <a:cs typeface="Arial" panose="020B0604020202020204" pitchFamily="34" charset="0"/>
            </a:rPr>
            <a:t>voorspellen en evalueren. Nadien kan je beslissen of je irrigatie bij je teelt zal toepassen. </a:t>
          </a:r>
          <a:br>
            <a:rPr lang="nl-BE" sz="1100" b="1" baseline="0">
              <a:latin typeface="Arial" panose="020B0604020202020204" pitchFamily="34" charset="0"/>
              <a:cs typeface="Arial" panose="020B0604020202020204" pitchFamily="34" charset="0"/>
            </a:rPr>
          </a:br>
          <a:r>
            <a:rPr lang="nl-BE" sz="1100" b="0" i="0" u="none" strike="noStrike" baseline="0">
              <a:solidFill>
                <a:schemeClr val="dk1"/>
              </a:solidFill>
              <a:effectLst/>
              <a:latin typeface="Arial" panose="020B0604020202020204" pitchFamily="34" charset="0"/>
              <a:ea typeface="+mn-ea"/>
              <a:cs typeface="Arial" panose="020B0604020202020204" pitchFamily="34" charset="0"/>
            </a:rPr>
            <a:t>De rekentool bestaat uit twee luiken:</a:t>
          </a:r>
        </a:p>
      </xdr:txBody>
    </xdr:sp>
    <xdr:clientData/>
  </xdr:twoCellAnchor>
  <xdr:twoCellAnchor>
    <xdr:from>
      <xdr:col>1</xdr:col>
      <xdr:colOff>306706</xdr:colOff>
      <xdr:row>12</xdr:row>
      <xdr:rowOff>320041</xdr:rowOff>
    </xdr:from>
    <xdr:to>
      <xdr:col>5</xdr:col>
      <xdr:colOff>257175</xdr:colOff>
      <xdr:row>19</xdr:row>
      <xdr:rowOff>161925</xdr:rowOff>
    </xdr:to>
    <xdr:sp macro="" textlink="">
      <xdr:nvSpPr>
        <xdr:cNvPr id="5" name="Tekstvak 4">
          <a:hlinkClick xmlns:r="http://schemas.openxmlformats.org/officeDocument/2006/relationships" r:id="rId1"/>
          <a:extLst>
            <a:ext uri="{FF2B5EF4-FFF2-40B4-BE49-F238E27FC236}">
              <a16:creationId xmlns:a16="http://schemas.microsoft.com/office/drawing/2014/main" id="{00000000-0008-0000-0000-000005000000}"/>
            </a:ext>
          </a:extLst>
        </xdr:cNvPr>
        <xdr:cNvSpPr txBox="1"/>
      </xdr:nvSpPr>
      <xdr:spPr>
        <a:xfrm>
          <a:off x="916306" y="3383281"/>
          <a:ext cx="2388869" cy="21583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200" b="1" i="0" u="none" strike="noStrike">
              <a:solidFill>
                <a:srgbClr val="009696"/>
              </a:solidFill>
              <a:effectLst/>
              <a:latin typeface="Arial" panose="020B0604020202020204" pitchFamily="34" charset="0"/>
              <a:ea typeface="+mn-ea"/>
              <a:cs typeface="Arial" panose="020B0604020202020204" pitchFamily="34" charset="0"/>
            </a:rPr>
            <a:t>1. Irrigatiekosten berekenen</a:t>
          </a:r>
          <a:r>
            <a:rPr lang="nl-BE" sz="1000" b="1" i="0" u="none" strike="noStrike">
              <a:solidFill>
                <a:srgbClr val="009696"/>
              </a:solidFill>
              <a:effectLst/>
              <a:latin typeface="Arial" panose="020B0604020202020204" pitchFamily="34" charset="0"/>
              <a:ea typeface="+mn-ea"/>
              <a:cs typeface="Arial" panose="020B0604020202020204" pitchFamily="34" charset="0"/>
            </a:rPr>
            <a:t/>
          </a:r>
          <a:br>
            <a:rPr lang="nl-BE" sz="1000" b="1" i="0" u="none" strike="noStrike">
              <a:solidFill>
                <a:srgbClr val="009696"/>
              </a:solidFill>
              <a:effectLst/>
              <a:latin typeface="Arial" panose="020B0604020202020204" pitchFamily="34" charset="0"/>
              <a:ea typeface="+mn-ea"/>
              <a:cs typeface="Arial" panose="020B0604020202020204" pitchFamily="34" charset="0"/>
            </a:rPr>
          </a:br>
          <a:endParaRPr lang="nl-BE" sz="1000" b="1" i="0" u="none" strike="noStrike">
            <a:solidFill>
              <a:srgbClr val="009696"/>
            </a:solidFill>
            <a:effectLst/>
            <a:latin typeface="Arial" panose="020B0604020202020204" pitchFamily="34" charset="0"/>
            <a:ea typeface="+mn-ea"/>
            <a:cs typeface="Arial" panose="020B0604020202020204" pitchFamily="34" charset="0"/>
          </a:endParaRPr>
        </a:p>
        <a:p>
          <a:pPr>
            <a:lnSpc>
              <a:spcPts val="1100"/>
            </a:lnSpc>
          </a:pPr>
          <a:r>
            <a:rPr lang="nl-BE" sz="900" b="0" i="0" u="none" strike="noStrike">
              <a:solidFill>
                <a:schemeClr val="dk1"/>
              </a:solidFill>
              <a:effectLst/>
              <a:latin typeface="Arial" panose="020B0604020202020204" pitchFamily="34" charset="0"/>
              <a:ea typeface="+mn-ea"/>
              <a:cs typeface="Arial" panose="020B0604020202020204" pitchFamily="34" charset="0"/>
            </a:rPr>
            <a:t>Het tabblad 'Kosteninschatting' </a:t>
          </a:r>
          <a:r>
            <a:rPr lang="nl-BE" sz="900" b="0" i="0" u="none" strike="noStrike" baseline="0">
              <a:solidFill>
                <a:schemeClr val="dk1"/>
              </a:solidFill>
              <a:effectLst/>
              <a:latin typeface="Arial" panose="020B0604020202020204" pitchFamily="34" charset="0"/>
              <a:ea typeface="+mn-ea"/>
              <a:cs typeface="Arial" panose="020B0604020202020204" pitchFamily="34" charset="0"/>
            </a:rPr>
            <a:t>maakt een inschatting van de </a:t>
          </a:r>
          <a:r>
            <a:rPr lang="nl-BE" sz="900" b="1" i="0" u="none" strike="noStrike" baseline="0">
              <a:solidFill>
                <a:schemeClr val="dk1"/>
              </a:solidFill>
              <a:effectLst/>
              <a:latin typeface="Arial" panose="020B0604020202020204" pitchFamily="34" charset="0"/>
              <a:ea typeface="+mn-ea"/>
              <a:cs typeface="Arial" panose="020B0604020202020204" pitchFamily="34" charset="0"/>
            </a:rPr>
            <a:t>vaste en variabele irrigatiekosten op basis van gemiddelde prijzen en jouw teeltgegevens</a:t>
          </a:r>
          <a:r>
            <a:rPr lang="nl-BE" sz="900" b="0" i="0" u="none" strike="noStrike" baseline="0">
              <a:solidFill>
                <a:schemeClr val="dk1"/>
              </a:solidFill>
              <a:effectLst/>
              <a:latin typeface="Arial" panose="020B0604020202020204" pitchFamily="34" charset="0"/>
              <a:ea typeface="+mn-ea"/>
              <a:cs typeface="Arial" panose="020B0604020202020204" pitchFamily="34" charset="0"/>
            </a:rPr>
            <a:t>. Zo krijg je een globaal beeld van de kosten en kan je een inschatting maken of een irrigatie-systeem haalbaar is voor jouw situatie Bekijk ook de </a:t>
          </a:r>
          <a:r>
            <a:rPr lang="nl-BE" sz="900" b="0" i="0" u="sng" strike="noStrike" baseline="0">
              <a:solidFill>
                <a:schemeClr val="dk1"/>
              </a:solidFill>
              <a:effectLst/>
              <a:latin typeface="Arial" panose="020B0604020202020204" pitchFamily="34" charset="0"/>
              <a:ea typeface="+mn-ea"/>
              <a:cs typeface="Arial" panose="020B0604020202020204" pitchFamily="34" charset="0"/>
            </a:rPr>
            <a:t>infofiches irrigatiemateriaal.</a:t>
          </a:r>
          <a:endParaRPr lang="nl-BE" sz="900" b="0" u="sng">
            <a:latin typeface="Arial" panose="020B0604020202020204" pitchFamily="34" charset="0"/>
            <a:cs typeface="Arial" panose="020B0604020202020204" pitchFamily="34" charset="0"/>
          </a:endParaRPr>
        </a:p>
      </xdr:txBody>
    </xdr:sp>
    <xdr:clientData/>
  </xdr:twoCellAnchor>
  <xdr:twoCellAnchor>
    <xdr:from>
      <xdr:col>5</xdr:col>
      <xdr:colOff>193259</xdr:colOff>
      <xdr:row>12</xdr:row>
      <xdr:rowOff>312420</xdr:rowOff>
    </xdr:from>
    <xdr:to>
      <xdr:col>8</xdr:col>
      <xdr:colOff>603250</xdr:colOff>
      <xdr:row>19</xdr:row>
      <xdr:rowOff>104775</xdr:rowOff>
    </xdr:to>
    <xdr:sp macro="" textlink="">
      <xdr:nvSpPr>
        <xdr:cNvPr id="6" name="Tekstvak 5">
          <a:extLst>
            <a:ext uri="{FF2B5EF4-FFF2-40B4-BE49-F238E27FC236}">
              <a16:creationId xmlns:a16="http://schemas.microsoft.com/office/drawing/2014/main" id="{00000000-0008-0000-0000-000006000000}"/>
            </a:ext>
          </a:extLst>
        </xdr:cNvPr>
        <xdr:cNvSpPr txBox="1"/>
      </xdr:nvSpPr>
      <xdr:spPr>
        <a:xfrm>
          <a:off x="3241259" y="3375660"/>
          <a:ext cx="2238791" cy="21088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200" b="1" i="0" u="none" strike="noStrike">
              <a:solidFill>
                <a:srgbClr val="009696"/>
              </a:solidFill>
              <a:effectLst/>
              <a:latin typeface="Arial" panose="020B0604020202020204" pitchFamily="34" charset="0"/>
              <a:ea typeface="+mn-ea"/>
              <a:cs typeface="Arial" panose="020B0604020202020204" pitchFamily="34" charset="0"/>
            </a:rPr>
            <a:t>2. Meeropbrengst irrigatie</a:t>
          </a:r>
          <a:endParaRPr lang="nl-BE" sz="1200" b="1" i="0" u="none" strike="noStrike">
            <a:solidFill>
              <a:srgbClr val="28E2A1"/>
            </a:solidFill>
            <a:effectLst/>
            <a:latin typeface="Arial" panose="020B0604020202020204" pitchFamily="34" charset="0"/>
            <a:ea typeface="+mn-ea"/>
            <a:cs typeface="Arial" panose="020B0604020202020204" pitchFamily="34" charset="0"/>
          </a:endParaRPr>
        </a:p>
        <a:p>
          <a:endParaRPr lang="nl-BE" sz="900" b="0" i="0" u="none" strike="noStrike">
            <a:solidFill>
              <a:schemeClr val="dk1"/>
            </a:solidFill>
            <a:effectLst/>
            <a:latin typeface="Arial" panose="020B0604020202020204" pitchFamily="34" charset="0"/>
            <a:ea typeface="+mn-ea"/>
            <a:cs typeface="Arial" panose="020B0604020202020204" pitchFamily="34" charset="0"/>
          </a:endParaRPr>
        </a:p>
        <a:p>
          <a:pPr>
            <a:lnSpc>
              <a:spcPts val="1100"/>
            </a:lnSpc>
          </a:pPr>
          <a:r>
            <a:rPr lang="nl-BE" sz="900" b="0" i="0" u="none" strike="noStrike">
              <a:solidFill>
                <a:schemeClr val="dk1"/>
              </a:solidFill>
              <a:effectLst/>
              <a:latin typeface="Arial" panose="020B0604020202020204" pitchFamily="34" charset="0"/>
              <a:ea typeface="+mn-ea"/>
              <a:cs typeface="Arial" panose="020B0604020202020204" pitchFamily="34" charset="0"/>
            </a:rPr>
            <a:t>In</a:t>
          </a:r>
          <a:r>
            <a:rPr lang="nl-BE" sz="900" b="0" i="0" u="none" strike="noStrike" baseline="0">
              <a:solidFill>
                <a:schemeClr val="dk1"/>
              </a:solidFill>
              <a:effectLst/>
              <a:latin typeface="Arial" panose="020B0604020202020204" pitchFamily="34" charset="0"/>
              <a:ea typeface="+mn-ea"/>
              <a:cs typeface="Arial" panose="020B0604020202020204" pitchFamily="34" charset="0"/>
            </a:rPr>
            <a:t> het tablad 'Casestudies' kan je voor verschillende scenario's </a:t>
          </a:r>
          <a:r>
            <a:rPr lang="nl-BE" sz="900" b="1" i="0" u="none" strike="noStrike" baseline="0">
              <a:solidFill>
                <a:schemeClr val="dk1"/>
              </a:solidFill>
              <a:effectLst/>
              <a:latin typeface="Arial" panose="020B0604020202020204" pitchFamily="34" charset="0"/>
              <a:ea typeface="+mn-ea"/>
              <a:cs typeface="Arial" panose="020B0604020202020204" pitchFamily="34" charset="0"/>
            </a:rPr>
            <a:t>de potentiële economische voordelen van irrigatie raadplegen</a:t>
          </a:r>
          <a:r>
            <a:rPr lang="nl-BE" sz="900" b="0" i="0" u="none" strike="noStrike" baseline="0">
              <a:solidFill>
                <a:schemeClr val="dk1"/>
              </a:solidFill>
              <a:effectLst/>
              <a:latin typeface="Arial" panose="020B0604020202020204" pitchFamily="34" charset="0"/>
              <a:ea typeface="+mn-ea"/>
              <a:cs typeface="Arial" panose="020B0604020202020204" pitchFamily="34" charset="0"/>
            </a:rPr>
            <a:t>, gebaseerd op resultaten uit de verschillende proeven tijdens het onderzoek. </a:t>
          </a:r>
          <a:endParaRPr lang="nl-BE" sz="900">
            <a:latin typeface="Arial" panose="020B0604020202020204" pitchFamily="34" charset="0"/>
            <a:cs typeface="Arial" panose="020B0604020202020204" pitchFamily="34" charset="0"/>
          </a:endParaRPr>
        </a:p>
      </xdr:txBody>
    </xdr:sp>
    <xdr:clientData/>
  </xdr:twoCellAnchor>
  <xdr:twoCellAnchor editAs="oneCell">
    <xdr:from>
      <xdr:col>9</xdr:col>
      <xdr:colOff>539750</xdr:colOff>
      <xdr:row>2</xdr:row>
      <xdr:rowOff>274320</xdr:rowOff>
    </xdr:from>
    <xdr:to>
      <xdr:col>15</xdr:col>
      <xdr:colOff>424814</xdr:colOff>
      <xdr:row>13</xdr:row>
      <xdr:rowOff>396495</xdr:rowOff>
    </xdr:to>
    <xdr:pic>
      <xdr:nvPicPr>
        <xdr:cNvPr id="14" name="Afbeelding 13">
          <a:extLst>
            <a:ext uri="{FF2B5EF4-FFF2-40B4-BE49-F238E27FC236}">
              <a16:creationId xmlns:a16="http://schemas.microsoft.com/office/drawing/2014/main" id="{00000000-0008-0000-0000-00000E000000}"/>
            </a:ext>
          </a:extLst>
        </xdr:cNvPr>
        <xdr:cNvPicPr>
          <a:picLocks noChangeAspect="1"/>
        </xdr:cNvPicPr>
      </xdr:nvPicPr>
      <xdr:blipFill rotWithShape="1">
        <a:blip xmlns:r="http://schemas.openxmlformats.org/officeDocument/2006/relationships" r:embed="rId2" cstate="print">
          <a:extLst>
            <a:ext uri="{BEBA8EAE-BF5A-486C-A8C5-ECC9F3942E4B}">
              <a14:imgProps xmlns:a14="http://schemas.microsoft.com/office/drawing/2010/main">
                <a14:imgLayer r:embed="rId3">
                  <a14:imgEffect>
                    <a14:brightnessContrast bright="10000"/>
                  </a14:imgEffect>
                </a14:imgLayer>
              </a14:imgProps>
            </a:ext>
            <a:ext uri="{28A0092B-C50C-407E-A947-70E740481C1C}">
              <a14:useLocalDpi xmlns:a14="http://schemas.microsoft.com/office/drawing/2010/main" val="0"/>
            </a:ext>
          </a:extLst>
        </a:blip>
        <a:srcRect t="14944" b="12290"/>
        <a:stretch>
          <a:fillRect/>
        </a:stretch>
      </xdr:blipFill>
      <xdr:spPr>
        <a:xfrm>
          <a:off x="6026150" y="1371600"/>
          <a:ext cx="3542664" cy="2598675"/>
        </a:xfrm>
        <a:prstGeom prst="roundRect">
          <a:avLst>
            <a:gd name="adj" fmla="val 5842"/>
          </a:avLst>
        </a:prstGeom>
        <a:ln>
          <a:noFill/>
        </a:ln>
        <a:effectLst/>
        <a:scene3d>
          <a:camera prst="orthographicFront"/>
          <a:lightRig rig="contrasting" dir="t">
            <a:rot lat="0" lon="0" rev="4200000"/>
          </a:lightRig>
        </a:scene3d>
        <a:sp3d prstMaterial="plastic">
          <a:contourClr>
            <a:srgbClr val="969696"/>
          </a:contourClr>
        </a:sp3d>
      </xdr:spPr>
    </xdr:pic>
    <xdr:clientData/>
  </xdr:twoCellAnchor>
  <xdr:twoCellAnchor>
    <xdr:from>
      <xdr:col>1</xdr:col>
      <xdr:colOff>367665</xdr:colOff>
      <xdr:row>18</xdr:row>
      <xdr:rowOff>293371</xdr:rowOff>
    </xdr:from>
    <xdr:to>
      <xdr:col>5</xdr:col>
      <xdr:colOff>148590</xdr:colOff>
      <xdr:row>19</xdr:row>
      <xdr:rowOff>89535</xdr:rowOff>
    </xdr:to>
    <xdr:sp macro="" textlink="">
      <xdr:nvSpPr>
        <xdr:cNvPr id="11" name="Tekstvak 10">
          <a:hlinkClick xmlns:r="http://schemas.openxmlformats.org/officeDocument/2006/relationships" r:id="rId4"/>
          <a:extLst>
            <a:ext uri="{FF2B5EF4-FFF2-40B4-BE49-F238E27FC236}">
              <a16:creationId xmlns:a16="http://schemas.microsoft.com/office/drawing/2014/main" id="{00000000-0008-0000-0000-00000B000000}"/>
            </a:ext>
          </a:extLst>
        </xdr:cNvPr>
        <xdr:cNvSpPr txBox="1"/>
      </xdr:nvSpPr>
      <xdr:spPr>
        <a:xfrm>
          <a:off x="977265" y="5236846"/>
          <a:ext cx="2219325" cy="329564"/>
        </a:xfrm>
        <a:prstGeom prst="roundRect">
          <a:avLst>
            <a:gd name="adj" fmla="val 50000"/>
          </a:avLst>
        </a:prstGeom>
        <a:solidFill>
          <a:srgbClr val="A7168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nl-BE" sz="1100" b="0">
              <a:solidFill>
                <a:schemeClr val="bg1"/>
              </a:solidFill>
              <a:latin typeface="Arial" panose="020B0604020202020204" pitchFamily="34" charset="0"/>
              <a:cs typeface="Arial" panose="020B0604020202020204" pitchFamily="34" charset="0"/>
            </a:rPr>
            <a:t>&gt; Maak</a:t>
          </a:r>
          <a:r>
            <a:rPr lang="nl-BE" sz="1100" b="0" baseline="0">
              <a:solidFill>
                <a:schemeClr val="bg1"/>
              </a:solidFill>
              <a:latin typeface="Arial" panose="020B0604020202020204" pitchFamily="34" charset="0"/>
              <a:cs typeface="Arial" panose="020B0604020202020204" pitchFamily="34" charset="0"/>
            </a:rPr>
            <a:t> kosteninschatting</a:t>
          </a:r>
          <a:endParaRPr lang="nl-BE" sz="1100" b="0">
            <a:solidFill>
              <a:schemeClr val="bg1"/>
            </a:solidFill>
            <a:latin typeface="Arial" panose="020B0604020202020204" pitchFamily="34" charset="0"/>
            <a:cs typeface="Arial" panose="020B0604020202020204" pitchFamily="34" charset="0"/>
          </a:endParaRPr>
        </a:p>
      </xdr:txBody>
    </xdr:sp>
    <xdr:clientData/>
  </xdr:twoCellAnchor>
  <xdr:twoCellAnchor>
    <xdr:from>
      <xdr:col>5</xdr:col>
      <xdr:colOff>209550</xdr:colOff>
      <xdr:row>18</xdr:row>
      <xdr:rowOff>297180</xdr:rowOff>
    </xdr:from>
    <xdr:to>
      <xdr:col>8</xdr:col>
      <xdr:colOff>605790</xdr:colOff>
      <xdr:row>19</xdr:row>
      <xdr:rowOff>85725</xdr:rowOff>
    </xdr:to>
    <xdr:sp macro="" textlink="">
      <xdr:nvSpPr>
        <xdr:cNvPr id="12" name="Tekstvak 11">
          <a:hlinkClick xmlns:r="http://schemas.openxmlformats.org/officeDocument/2006/relationships" r:id="rId5"/>
          <a:extLst>
            <a:ext uri="{FF2B5EF4-FFF2-40B4-BE49-F238E27FC236}">
              <a16:creationId xmlns:a16="http://schemas.microsoft.com/office/drawing/2014/main" id="{00000000-0008-0000-0000-00000C000000}"/>
            </a:ext>
          </a:extLst>
        </xdr:cNvPr>
        <xdr:cNvSpPr txBox="1"/>
      </xdr:nvSpPr>
      <xdr:spPr>
        <a:xfrm>
          <a:off x="3257550" y="5143500"/>
          <a:ext cx="2225040" cy="321945"/>
        </a:xfrm>
        <a:prstGeom prst="roundRect">
          <a:avLst>
            <a:gd name="adj" fmla="val 50000"/>
          </a:avLst>
        </a:prstGeom>
        <a:solidFill>
          <a:srgbClr val="A7168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nl-BE" sz="1100" b="0">
              <a:solidFill>
                <a:schemeClr val="bg1"/>
              </a:solidFill>
              <a:latin typeface="Arial" panose="020B0604020202020204" pitchFamily="34" charset="0"/>
              <a:cs typeface="Arial" panose="020B0604020202020204" pitchFamily="34" charset="0"/>
            </a:rPr>
            <a:t>&gt; Bekijk de casestudies</a:t>
          </a:r>
        </a:p>
      </xdr:txBody>
    </xdr:sp>
    <xdr:clientData/>
  </xdr:twoCellAnchor>
  <xdr:twoCellAnchor editAs="oneCell">
    <xdr:from>
      <xdr:col>13</xdr:col>
      <xdr:colOff>39187</xdr:colOff>
      <xdr:row>1</xdr:row>
      <xdr:rowOff>190499</xdr:rowOff>
    </xdr:from>
    <xdr:to>
      <xdr:col>15</xdr:col>
      <xdr:colOff>447674</xdr:colOff>
      <xdr:row>1</xdr:row>
      <xdr:rowOff>547734</xdr:rowOff>
    </xdr:to>
    <xdr:pic>
      <xdr:nvPicPr>
        <xdr:cNvPr id="2" name="Afbeelding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6"/>
        <a:stretch>
          <a:fillRect/>
        </a:stretch>
      </xdr:blipFill>
      <xdr:spPr>
        <a:xfrm>
          <a:off x="7963987" y="714374"/>
          <a:ext cx="1627687" cy="357235"/>
        </a:xfrm>
        <a:prstGeom prst="rect">
          <a:avLst/>
        </a:prstGeom>
      </xdr:spPr>
    </xdr:pic>
    <xdr:clientData/>
  </xdr:twoCellAnchor>
  <xdr:twoCellAnchor>
    <xdr:from>
      <xdr:col>1</xdr:col>
      <xdr:colOff>40005</xdr:colOff>
      <xdr:row>21</xdr:row>
      <xdr:rowOff>133350</xdr:rowOff>
    </xdr:from>
    <xdr:to>
      <xdr:col>9</xdr:col>
      <xdr:colOff>47625</xdr:colOff>
      <xdr:row>27</xdr:row>
      <xdr:rowOff>45719</xdr:rowOff>
    </xdr:to>
    <xdr:sp macro="" textlink="">
      <xdr:nvSpPr>
        <xdr:cNvPr id="8193" name="Text Box 1">
          <a:hlinkClick xmlns:r="http://schemas.openxmlformats.org/officeDocument/2006/relationships" r:id="rId7"/>
          <a:extLst>
            <a:ext uri="{FF2B5EF4-FFF2-40B4-BE49-F238E27FC236}">
              <a16:creationId xmlns:a16="http://schemas.microsoft.com/office/drawing/2014/main" id="{00000000-0008-0000-0000-000001200000}"/>
            </a:ext>
          </a:extLst>
        </xdr:cNvPr>
        <xdr:cNvSpPr txBox="1">
          <a:spLocks noChangeArrowheads="1"/>
        </xdr:cNvSpPr>
      </xdr:nvSpPr>
      <xdr:spPr bwMode="auto">
        <a:xfrm>
          <a:off x="649605" y="5878830"/>
          <a:ext cx="4884420" cy="956309"/>
        </a:xfrm>
        <a:prstGeom prst="rect">
          <a:avLst/>
        </a:prstGeom>
        <a:noFill/>
        <a:ln w="9525">
          <a:noFill/>
          <a:miter lim="800000"/>
          <a:headEnd/>
          <a:tailEnd/>
        </a:ln>
      </xdr:spPr>
      <xdr:txBody>
        <a:bodyPr vertOverflow="clip" wrap="square" lIns="27432" tIns="18288" rIns="0" bIns="0" anchor="t" upright="1"/>
        <a:lstStyle/>
        <a:p>
          <a:pPr marL="0" marR="0" lvl="0" indent="0" algn="l" defTabSz="914400" rtl="0" eaLnBrk="1" fontAlgn="auto" latinLnBrk="0" hangingPunct="1">
            <a:lnSpc>
              <a:spcPct val="100000"/>
            </a:lnSpc>
            <a:spcBef>
              <a:spcPts val="0"/>
            </a:spcBef>
            <a:spcAft>
              <a:spcPts val="0"/>
            </a:spcAft>
            <a:buClrTx/>
            <a:buSzTx/>
            <a:buFontTx/>
            <a:buNone/>
            <a:tabLst/>
            <a:defRPr sz="1000"/>
          </a:pPr>
          <a:r>
            <a:rPr lang="nl-BE" sz="800" b="0" i="1" u="none" strike="noStrike" baseline="0">
              <a:solidFill>
                <a:schemeClr val="bg1">
                  <a:lumMod val="50000"/>
                </a:schemeClr>
              </a:solidFill>
              <a:latin typeface="Arial" panose="020B0604020202020204" pitchFamily="34" charset="0"/>
              <a:cs typeface="Arial" panose="020B0604020202020204" pitchFamily="34" charset="0"/>
            </a:rPr>
            <a:t>Deze rekentool is een uitgave van Viaverda en kwam tot stand binnen het VLAIO LA-traject </a:t>
          </a:r>
          <a:r>
            <a:rPr lang="nl-BE" sz="800" b="0" i="1" u="sng" strike="noStrike" baseline="0">
              <a:solidFill>
                <a:schemeClr val="bg1">
                  <a:lumMod val="50000"/>
                </a:schemeClr>
              </a:solidFill>
              <a:latin typeface="Arial" panose="020B0604020202020204" pitchFamily="34" charset="0"/>
              <a:cs typeface="Arial" panose="020B0604020202020204" pitchFamily="34" charset="0"/>
            </a:rPr>
            <a:t>'</a:t>
          </a: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OrnAqua: </a:t>
          </a:r>
          <a:b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b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een nieuw referentiekader voor irrigatie voor efficiënter watergebruik in de openluchtsierteelt'.</a:t>
          </a:r>
          <a:r>
            <a:rPr lang="nl-BE" sz="800" b="0" i="1" u="none" strike="noStrike" baseline="0">
              <a:solidFill>
                <a:schemeClr val="bg1">
                  <a:lumMod val="50000"/>
                </a:schemeClr>
              </a:solidFill>
              <a:latin typeface="Arial" panose="020B0604020202020204" pitchFamily="34" charset="0"/>
              <a:cs typeface="Arial" panose="020B0604020202020204" pitchFamily="34" charset="0"/>
            </a:rPr>
            <a:t>   </a:t>
          </a:r>
        </a:p>
      </xdr:txBody>
    </xdr:sp>
    <xdr:clientData/>
  </xdr:twoCellAnchor>
  <xdr:twoCellAnchor>
    <xdr:from>
      <xdr:col>0</xdr:col>
      <xdr:colOff>582082</xdr:colOff>
      <xdr:row>1</xdr:row>
      <xdr:rowOff>116418</xdr:rowOff>
    </xdr:from>
    <xdr:to>
      <xdr:col>12</xdr:col>
      <xdr:colOff>465667</xdr:colOff>
      <xdr:row>1</xdr:row>
      <xdr:rowOff>533400</xdr:rowOff>
    </xdr:to>
    <xdr:sp macro="" textlink="">
      <xdr:nvSpPr>
        <xdr:cNvPr id="18" name="Tekstvak 17">
          <a:extLst>
            <a:ext uri="{FF2B5EF4-FFF2-40B4-BE49-F238E27FC236}">
              <a16:creationId xmlns:a16="http://schemas.microsoft.com/office/drawing/2014/main" id="{00000000-0008-0000-0000-000012000000}"/>
            </a:ext>
          </a:extLst>
        </xdr:cNvPr>
        <xdr:cNvSpPr txBox="1"/>
      </xdr:nvSpPr>
      <xdr:spPr>
        <a:xfrm>
          <a:off x="582082" y="640293"/>
          <a:ext cx="7198785" cy="41698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2500">
              <a:solidFill>
                <a:sysClr val="windowText" lastClr="000000"/>
              </a:solidFill>
              <a:latin typeface="Arial" panose="020B0604020202020204" pitchFamily="34" charset="0"/>
              <a:cs typeface="Arial" panose="020B0604020202020204" pitchFamily="34" charset="0"/>
            </a:rPr>
            <a:t>Rekentool irrigatiekosten vollegrondssierteelt</a:t>
          </a:r>
        </a:p>
      </xdr:txBody>
    </xdr:sp>
    <xdr:clientData/>
  </xdr:twoCellAnchor>
  <xdr:twoCellAnchor>
    <xdr:from>
      <xdr:col>1</xdr:col>
      <xdr:colOff>99482</xdr:colOff>
      <xdr:row>2</xdr:row>
      <xdr:rowOff>38100</xdr:rowOff>
    </xdr:from>
    <xdr:to>
      <xdr:col>2</xdr:col>
      <xdr:colOff>440282</xdr:colOff>
      <xdr:row>2</xdr:row>
      <xdr:rowOff>77700</xdr:rowOff>
    </xdr:to>
    <xdr:sp macro="" textlink="">
      <xdr:nvSpPr>
        <xdr:cNvPr id="10" name="Rechthoek 9">
          <a:extLst>
            <a:ext uri="{FF2B5EF4-FFF2-40B4-BE49-F238E27FC236}">
              <a16:creationId xmlns:a16="http://schemas.microsoft.com/office/drawing/2014/main" id="{00000000-0008-0000-0000-00000A000000}"/>
            </a:ext>
          </a:extLst>
        </xdr:cNvPr>
        <xdr:cNvSpPr/>
      </xdr:nvSpPr>
      <xdr:spPr>
        <a:xfrm>
          <a:off x="713315" y="800100"/>
          <a:ext cx="954634" cy="39600"/>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0</xdr:col>
      <xdr:colOff>553507</xdr:colOff>
      <xdr:row>2</xdr:row>
      <xdr:rowOff>154518</xdr:rowOff>
    </xdr:from>
    <xdr:to>
      <xdr:col>12</xdr:col>
      <xdr:colOff>437092</xdr:colOff>
      <xdr:row>3</xdr:row>
      <xdr:rowOff>142875</xdr:rowOff>
    </xdr:to>
    <xdr:sp macro="" textlink="">
      <xdr:nvSpPr>
        <xdr:cNvPr id="7" name="Tekstvak 6">
          <a:extLst>
            <a:ext uri="{FF2B5EF4-FFF2-40B4-BE49-F238E27FC236}">
              <a16:creationId xmlns:a16="http://schemas.microsoft.com/office/drawing/2014/main" id="{00000000-0008-0000-0000-000007000000}"/>
            </a:ext>
          </a:extLst>
        </xdr:cNvPr>
        <xdr:cNvSpPr txBox="1"/>
      </xdr:nvSpPr>
      <xdr:spPr>
        <a:xfrm>
          <a:off x="553507" y="1249893"/>
          <a:ext cx="7198785" cy="3884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400">
              <a:solidFill>
                <a:sysClr val="windowText" lastClr="000000"/>
              </a:solidFill>
              <a:latin typeface="Arial" panose="020B0604020202020204" pitchFamily="34" charset="0"/>
              <a:cs typeface="Arial" panose="020B0604020202020204" pitchFamily="34" charset="0"/>
            </a:rPr>
            <a:t> Voorspel en evalueer de irrigatiekost op basis van je teelt</a:t>
          </a:r>
        </a:p>
      </xdr:txBody>
    </xdr:sp>
    <xdr:clientData/>
  </xdr:twoCellAnchor>
  <xdr:twoCellAnchor>
    <xdr:from>
      <xdr:col>9</xdr:col>
      <xdr:colOff>426721</xdr:colOff>
      <xdr:row>15</xdr:row>
      <xdr:rowOff>38100</xdr:rowOff>
    </xdr:from>
    <xdr:to>
      <xdr:col>15</xdr:col>
      <xdr:colOff>571500</xdr:colOff>
      <xdr:row>18</xdr:row>
      <xdr:rowOff>15240</xdr:rowOff>
    </xdr:to>
    <xdr:sp macro="" textlink="">
      <xdr:nvSpPr>
        <xdr:cNvPr id="8" name="Tekstvak 7">
          <a:extLst>
            <a:ext uri="{FF2B5EF4-FFF2-40B4-BE49-F238E27FC236}">
              <a16:creationId xmlns:a16="http://schemas.microsoft.com/office/drawing/2014/main" id="{BFFCF724-F412-42B1-A056-44DD5211EEEA}"/>
            </a:ext>
          </a:extLst>
        </xdr:cNvPr>
        <xdr:cNvSpPr txBox="1"/>
      </xdr:nvSpPr>
      <xdr:spPr>
        <a:xfrm>
          <a:off x="5913121" y="4335780"/>
          <a:ext cx="3802379" cy="5257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400">
              <a:solidFill>
                <a:sysClr val="windowText" lastClr="000000"/>
              </a:solidFill>
              <a:latin typeface="Arial" panose="020B0604020202020204" pitchFamily="34" charset="0"/>
              <a:cs typeface="Arial" panose="020B0604020202020204" pitchFamily="34" charset="0"/>
            </a:rPr>
            <a:t>Bekijk</a:t>
          </a:r>
          <a:r>
            <a:rPr lang="nl-BE" sz="1400" baseline="0">
              <a:solidFill>
                <a:sysClr val="windowText" lastClr="000000"/>
              </a:solidFill>
              <a:latin typeface="Arial" panose="020B0604020202020204" pitchFamily="34" charset="0"/>
              <a:cs typeface="Arial" panose="020B0604020202020204" pitchFamily="34" charset="0"/>
            </a:rPr>
            <a:t> ook de </a:t>
          </a:r>
          <a:r>
            <a:rPr lang="nl-BE" sz="1400" b="0" baseline="0">
              <a:solidFill>
                <a:sysClr val="windowText" lastClr="000000"/>
              </a:solidFill>
              <a:latin typeface="Arial" panose="020B0604020202020204" pitchFamily="34" charset="0"/>
              <a:cs typeface="Arial" panose="020B0604020202020204" pitchFamily="34" charset="0"/>
            </a:rPr>
            <a:t>innovatiegids </a:t>
          </a:r>
        </a:p>
        <a:p>
          <a:r>
            <a:rPr lang="nl-BE" sz="1400" b="0" baseline="0">
              <a:solidFill>
                <a:sysClr val="windowText" lastClr="000000"/>
              </a:solidFill>
              <a:latin typeface="Arial" panose="020B0604020202020204" pitchFamily="34" charset="0"/>
              <a:cs typeface="Arial" panose="020B0604020202020204" pitchFamily="34" charset="0"/>
            </a:rPr>
            <a:t>'Slimme irrigatiesturing'</a:t>
          </a:r>
          <a:endParaRPr lang="nl-BE" sz="1400" b="0">
            <a:solidFill>
              <a:sysClr val="windowText" lastClr="000000"/>
            </a:solidFill>
            <a:latin typeface="Arial" panose="020B0604020202020204" pitchFamily="34" charset="0"/>
            <a:cs typeface="Arial" panose="020B0604020202020204" pitchFamily="34" charset="0"/>
          </a:endParaRPr>
        </a:p>
      </xdr:txBody>
    </xdr:sp>
    <xdr:clientData/>
  </xdr:twoCellAnchor>
  <xdr:twoCellAnchor editAs="oneCell">
    <xdr:from>
      <xdr:col>13</xdr:col>
      <xdr:colOff>570532</xdr:colOff>
      <xdr:row>14</xdr:row>
      <xdr:rowOff>22860</xdr:rowOff>
    </xdr:from>
    <xdr:to>
      <xdr:col>15</xdr:col>
      <xdr:colOff>424814</xdr:colOff>
      <xdr:row>20</xdr:row>
      <xdr:rowOff>109026</xdr:rowOff>
    </xdr:to>
    <xdr:pic>
      <xdr:nvPicPr>
        <xdr:cNvPr id="19" name="Afbeelding 18">
          <a:hlinkClick xmlns:r="http://schemas.openxmlformats.org/officeDocument/2006/relationships" r:id="rId8"/>
          <a:extLst>
            <a:ext uri="{FF2B5EF4-FFF2-40B4-BE49-F238E27FC236}">
              <a16:creationId xmlns:a16="http://schemas.microsoft.com/office/drawing/2014/main" id="{71F42EBA-E753-42E0-8614-CEAAA8C02DFB}"/>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8495332" y="4137660"/>
          <a:ext cx="1073482" cy="1533966"/>
        </a:xfrm>
        <a:prstGeom prst="rect">
          <a:avLst/>
        </a:prstGeom>
        <a:effectLst>
          <a:outerShdw blurRad="50800" dist="38100" dir="2700000" algn="tl" rotWithShape="0">
            <a:prstClr val="black">
              <a:alpha val="40000"/>
            </a:prstClr>
          </a:outerShdw>
        </a:effectLst>
      </xdr:spPr>
    </xdr:pic>
    <xdr:clientData/>
  </xdr:twoCellAnchor>
  <xdr:twoCellAnchor>
    <xdr:from>
      <xdr:col>9</xdr:col>
      <xdr:colOff>539750</xdr:colOff>
      <xdr:row>21</xdr:row>
      <xdr:rowOff>96743</xdr:rowOff>
    </xdr:from>
    <xdr:to>
      <xdr:col>15</xdr:col>
      <xdr:colOff>116677</xdr:colOff>
      <xdr:row>26</xdr:row>
      <xdr:rowOff>38101</xdr:rowOff>
    </xdr:to>
    <xdr:sp macro="" textlink="">
      <xdr:nvSpPr>
        <xdr:cNvPr id="20" name="Tekstvak 19">
          <a:extLst>
            <a:ext uri="{FF2B5EF4-FFF2-40B4-BE49-F238E27FC236}">
              <a16:creationId xmlns:a16="http://schemas.microsoft.com/office/drawing/2014/main" id="{9203F791-CD98-C375-82C4-ABBEBE69B951}"/>
            </a:ext>
          </a:extLst>
        </xdr:cNvPr>
        <xdr:cNvSpPr txBox="1"/>
      </xdr:nvSpPr>
      <xdr:spPr>
        <a:xfrm>
          <a:off x="6026150" y="5842223"/>
          <a:ext cx="3234527" cy="710978"/>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100" b="0" i="0" u="none" strike="noStrike" baseline="0">
              <a:solidFill>
                <a:schemeClr val="dk1"/>
              </a:solidFill>
              <a:effectLst/>
              <a:latin typeface="Arial" panose="020B0604020202020204" pitchFamily="34" charset="0"/>
              <a:ea typeface="+mn-ea"/>
              <a:cs typeface="Arial" panose="020B0604020202020204" pitchFamily="34" charset="0"/>
            </a:rPr>
            <a:t>Heb je nog vragen over deze rekentool of over irrigatiesturing? Neem contact op met Viaverda of de Bodemkundige Dienst van België.</a:t>
          </a:r>
        </a:p>
      </xdr:txBody>
    </xdr:sp>
    <xdr:clientData/>
  </xdr:twoCellAnchor>
  <xdr:twoCellAnchor>
    <xdr:from>
      <xdr:col>9</xdr:col>
      <xdr:colOff>579120</xdr:colOff>
      <xdr:row>18</xdr:row>
      <xdr:rowOff>298725</xdr:rowOff>
    </xdr:from>
    <xdr:to>
      <xdr:col>13</xdr:col>
      <xdr:colOff>228720</xdr:colOff>
      <xdr:row>19</xdr:row>
      <xdr:rowOff>85725</xdr:rowOff>
    </xdr:to>
    <xdr:sp macro="" textlink="">
      <xdr:nvSpPr>
        <xdr:cNvPr id="15" name="Rechthoek: afgeronde hoeken 14">
          <a:hlinkClick xmlns:r="http://schemas.openxmlformats.org/officeDocument/2006/relationships" r:id="rId8"/>
          <a:extLst>
            <a:ext uri="{FF2B5EF4-FFF2-40B4-BE49-F238E27FC236}">
              <a16:creationId xmlns:a16="http://schemas.microsoft.com/office/drawing/2014/main" id="{0125BD41-302C-43BF-A4F6-567D4693F8DF}"/>
            </a:ext>
          </a:extLst>
        </xdr:cNvPr>
        <xdr:cNvSpPr/>
      </xdr:nvSpPr>
      <xdr:spPr>
        <a:xfrm>
          <a:off x="6065520" y="5145045"/>
          <a:ext cx="208800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a:latin typeface="Arial" panose="020B0604020202020204" pitchFamily="34" charset="0"/>
              <a:cs typeface="Arial" panose="020B0604020202020204" pitchFamily="34" charset="0"/>
            </a:rPr>
            <a:t>&gt; Bekijk de innovatiegids</a:t>
          </a:r>
        </a:p>
      </xdr:txBody>
    </xdr:sp>
    <xdr:clientData/>
  </xdr:twoCellAnchor>
  <xdr:twoCellAnchor editAs="oneCell">
    <xdr:from>
      <xdr:col>1</xdr:col>
      <xdr:colOff>83820</xdr:colOff>
      <xdr:row>23</xdr:row>
      <xdr:rowOff>152400</xdr:rowOff>
    </xdr:from>
    <xdr:to>
      <xdr:col>6</xdr:col>
      <xdr:colOff>480067</xdr:colOff>
      <xdr:row>26</xdr:row>
      <xdr:rowOff>193549</xdr:rowOff>
    </xdr:to>
    <xdr:pic>
      <xdr:nvPicPr>
        <xdr:cNvPr id="23" name="Afbeelding 22">
          <a:extLst>
            <a:ext uri="{FF2B5EF4-FFF2-40B4-BE49-F238E27FC236}">
              <a16:creationId xmlns:a16="http://schemas.microsoft.com/office/drawing/2014/main" id="{71674DAA-AC06-2582-B4FB-F4A7E4BF3BD5}"/>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693420" y="6217920"/>
          <a:ext cx="3444247" cy="49072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17</xdr:col>
      <xdr:colOff>0</xdr:colOff>
      <xdr:row>18</xdr:row>
      <xdr:rowOff>142876</xdr:rowOff>
    </xdr:from>
    <xdr:to>
      <xdr:col>21</xdr:col>
      <xdr:colOff>9525</xdr:colOff>
      <xdr:row>34</xdr:row>
      <xdr:rowOff>180975</xdr:rowOff>
    </xdr:to>
    <xdr:sp macro="" textlink="">
      <xdr:nvSpPr>
        <xdr:cNvPr id="44" name="Tijdelijke aanduiding voor tekst 44">
          <a:extLst>
            <a:ext uri="{FF2B5EF4-FFF2-40B4-BE49-F238E27FC236}">
              <a16:creationId xmlns:a16="http://schemas.microsoft.com/office/drawing/2014/main" id="{00000000-0008-0000-0100-00002C000000}"/>
            </a:ext>
          </a:extLst>
        </xdr:cNvPr>
        <xdr:cNvSpPr txBox="1">
          <a:spLocks/>
        </xdr:cNvSpPr>
      </xdr:nvSpPr>
      <xdr:spPr>
        <a:xfrm>
          <a:off x="6410325" y="5600701"/>
          <a:ext cx="3409950" cy="2085974"/>
        </a:xfrm>
        <a:prstGeom prst="rect">
          <a:avLst/>
        </a:prstGeom>
        <a:ln w="6350">
          <a:solidFill>
            <a:srgbClr val="009696"/>
          </a:solidFill>
        </a:ln>
      </xdr:spPr>
      <xdr:txBody>
        <a:bodyPr wrap="square" lIns="144000" tIns="252000" rIns="144000" bIns="144000" numCol="3" spcCol="108000"/>
        <a:lstStyle>
          <a:defPPr>
            <a:defRPr lang="en-US"/>
          </a:defPPr>
          <a:lvl1pPr marL="0" indent="0" algn="l" defTabSz="364845" rtl="0" eaLnBrk="1" latinLnBrk="0" hangingPunct="1">
            <a:lnSpc>
              <a:spcPct val="120000"/>
            </a:lnSpc>
            <a:spcBef>
              <a:spcPts val="399"/>
            </a:spcBef>
            <a:buFont typeface="Arial" panose="020B0604020202020204" pitchFamily="34" charset="0"/>
            <a:buNone/>
            <a:defRPr lang="nl-NL" sz="800" kern="1200" spc="-15" baseline="0" dirty="0" smtClean="0">
              <a:ln>
                <a:noFill/>
              </a:ln>
              <a:solidFill>
                <a:srgbClr val="272827"/>
              </a:solidFill>
              <a:effectLst/>
              <a:latin typeface="+mn-lt"/>
              <a:ea typeface="+mn-ea"/>
              <a:cs typeface="Arial"/>
            </a:defRPr>
          </a:lvl1pPr>
          <a:lvl2pPr marL="0" indent="0" algn="l" defTabSz="364845" rtl="0" eaLnBrk="1" latinLnBrk="0" hangingPunct="1">
            <a:lnSpc>
              <a:spcPct val="90000"/>
            </a:lnSpc>
            <a:spcBef>
              <a:spcPts val="200"/>
            </a:spcBef>
            <a:buFont typeface="Arial" panose="020B0604020202020204" pitchFamily="34" charset="0"/>
            <a:buNone/>
            <a:defRPr lang="nl-NL" sz="900" b="1" kern="1200" spc="-10" dirty="0">
              <a:solidFill>
                <a:srgbClr val="009696"/>
              </a:solidFill>
              <a:latin typeface="+mn-lt"/>
              <a:ea typeface="+mn-ea"/>
              <a:cs typeface="Arial"/>
            </a:defRPr>
          </a:lvl2pPr>
          <a:lvl3pPr marL="0" marR="0" indent="0" algn="l" defTabSz="465483" rtl="0" eaLnBrk="1" fontAlgn="auto" latinLnBrk="0" hangingPunct="1">
            <a:lnSpc>
              <a:spcPct val="90000"/>
            </a:lnSpc>
            <a:spcBef>
              <a:spcPts val="200"/>
            </a:spcBef>
            <a:spcAft>
              <a:spcPts val="0"/>
            </a:spcAft>
            <a:buClrTx/>
            <a:buSzTx/>
            <a:buFontTx/>
            <a:buNone/>
            <a:tabLst/>
            <a:defRPr lang="nl-NL" sz="900" b="1" kern="1200" spc="-10" dirty="0" smtClean="0">
              <a:solidFill>
                <a:schemeClr val="tx1"/>
              </a:solidFill>
              <a:latin typeface="+mn-lt"/>
              <a:ea typeface="+mn-ea"/>
              <a:cs typeface="Arial"/>
            </a:defRPr>
          </a:lvl3pPr>
          <a:lvl4pPr marL="88900" indent="-88900" algn="l" defTabSz="364845" rtl="0" eaLnBrk="1" latinLnBrk="0" hangingPunct="1">
            <a:lnSpc>
              <a:spcPct val="90000"/>
            </a:lnSpc>
            <a:spcBef>
              <a:spcPts val="200"/>
            </a:spcBef>
            <a:buFont typeface="Arial" panose="020B0604020202020204" pitchFamily="34" charset="0"/>
            <a:buChar char="•"/>
            <a:defRPr lang="nl-NL" sz="800" kern="1200" spc="-15" baseline="0">
              <a:ln>
                <a:noFill/>
              </a:ln>
              <a:solidFill>
                <a:srgbClr val="272827"/>
              </a:solidFill>
              <a:effectLst/>
              <a:latin typeface="+mn-lt"/>
              <a:ea typeface="+mn-ea"/>
              <a:cs typeface="Arial"/>
            </a:defRPr>
          </a:lvl4pPr>
          <a:lvl5pPr marL="0" indent="0" algn="l" defTabSz="364845" rtl="0" eaLnBrk="1" latinLnBrk="0" hangingPunct="1">
            <a:lnSpc>
              <a:spcPct val="90000"/>
            </a:lnSpc>
            <a:spcBef>
              <a:spcPts val="200"/>
            </a:spcBef>
            <a:buFont typeface="Arial" panose="020B0604020202020204" pitchFamily="34" charset="0"/>
            <a:buNone/>
            <a:defRPr lang="nl-BE" sz="1100" kern="1200" dirty="0">
              <a:solidFill>
                <a:schemeClr val="tx1"/>
              </a:solidFill>
              <a:latin typeface="+mn-lt"/>
              <a:ea typeface="+mn-ea"/>
              <a:cs typeface="+mn-cs"/>
            </a:defRPr>
          </a:lvl5pPr>
          <a:lvl6pPr marL="1003321"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6pPr>
          <a:lvl7pPr marL="1185744"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7pPr>
          <a:lvl8pPr marL="1368166"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8pPr>
          <a:lvl9pPr marL="1550588"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9pPr>
        </a:lstStyle>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r>
            <a:rPr lang="nl-NL"/>
            <a:t/>
          </a:r>
          <a:br>
            <a:rPr lang="nl-NL"/>
          </a:br>
          <a:endParaRPr lang="nl-NL"/>
        </a:p>
      </xdr:txBody>
    </xdr:sp>
    <xdr:clientData/>
  </xdr:twoCellAnchor>
  <xdr:twoCellAnchor>
    <xdr:from>
      <xdr:col>17</xdr:col>
      <xdr:colOff>0</xdr:colOff>
      <xdr:row>36</xdr:row>
      <xdr:rowOff>57150</xdr:rowOff>
    </xdr:from>
    <xdr:to>
      <xdr:col>21</xdr:col>
      <xdr:colOff>9525</xdr:colOff>
      <xdr:row>47</xdr:row>
      <xdr:rowOff>9525</xdr:rowOff>
    </xdr:to>
    <xdr:sp macro="" textlink="">
      <xdr:nvSpPr>
        <xdr:cNvPr id="46" name="Tijdelijke aanduiding voor tekst 44">
          <a:extLst>
            <a:ext uri="{FF2B5EF4-FFF2-40B4-BE49-F238E27FC236}">
              <a16:creationId xmlns:a16="http://schemas.microsoft.com/office/drawing/2014/main" id="{00000000-0008-0000-0100-00002E000000}"/>
            </a:ext>
          </a:extLst>
        </xdr:cNvPr>
        <xdr:cNvSpPr txBox="1">
          <a:spLocks/>
        </xdr:cNvSpPr>
      </xdr:nvSpPr>
      <xdr:spPr>
        <a:xfrm>
          <a:off x="6410325" y="7953375"/>
          <a:ext cx="3409950" cy="2066925"/>
        </a:xfrm>
        <a:prstGeom prst="rect">
          <a:avLst/>
        </a:prstGeom>
        <a:ln w="6350">
          <a:solidFill>
            <a:srgbClr val="009696"/>
          </a:solidFill>
        </a:ln>
      </xdr:spPr>
      <xdr:txBody>
        <a:bodyPr wrap="square" lIns="144000" tIns="252000" rIns="144000" bIns="144000" numCol="3" spcCol="108000"/>
        <a:lstStyle>
          <a:defPPr>
            <a:defRPr lang="en-US"/>
          </a:defPPr>
          <a:lvl1pPr marL="0" indent="0" algn="l" defTabSz="364845" rtl="0" eaLnBrk="1" latinLnBrk="0" hangingPunct="1">
            <a:lnSpc>
              <a:spcPct val="120000"/>
            </a:lnSpc>
            <a:spcBef>
              <a:spcPts val="399"/>
            </a:spcBef>
            <a:buFont typeface="Arial" panose="020B0604020202020204" pitchFamily="34" charset="0"/>
            <a:buNone/>
            <a:defRPr lang="nl-NL" sz="800" kern="1200" spc="-15" baseline="0" dirty="0" smtClean="0">
              <a:ln>
                <a:noFill/>
              </a:ln>
              <a:solidFill>
                <a:srgbClr val="272827"/>
              </a:solidFill>
              <a:effectLst/>
              <a:latin typeface="+mn-lt"/>
              <a:ea typeface="+mn-ea"/>
              <a:cs typeface="Arial"/>
            </a:defRPr>
          </a:lvl1pPr>
          <a:lvl2pPr marL="0" indent="0" algn="l" defTabSz="364845" rtl="0" eaLnBrk="1" latinLnBrk="0" hangingPunct="1">
            <a:lnSpc>
              <a:spcPct val="90000"/>
            </a:lnSpc>
            <a:spcBef>
              <a:spcPts val="200"/>
            </a:spcBef>
            <a:buFont typeface="Arial" panose="020B0604020202020204" pitchFamily="34" charset="0"/>
            <a:buNone/>
            <a:defRPr lang="nl-NL" sz="900" b="1" kern="1200" spc="-10" dirty="0">
              <a:solidFill>
                <a:srgbClr val="009696"/>
              </a:solidFill>
              <a:latin typeface="+mn-lt"/>
              <a:ea typeface="+mn-ea"/>
              <a:cs typeface="Arial"/>
            </a:defRPr>
          </a:lvl2pPr>
          <a:lvl3pPr marL="0" marR="0" indent="0" algn="l" defTabSz="465483" rtl="0" eaLnBrk="1" fontAlgn="auto" latinLnBrk="0" hangingPunct="1">
            <a:lnSpc>
              <a:spcPct val="90000"/>
            </a:lnSpc>
            <a:spcBef>
              <a:spcPts val="200"/>
            </a:spcBef>
            <a:spcAft>
              <a:spcPts val="0"/>
            </a:spcAft>
            <a:buClrTx/>
            <a:buSzTx/>
            <a:buFontTx/>
            <a:buNone/>
            <a:tabLst/>
            <a:defRPr lang="nl-NL" sz="900" b="1" kern="1200" spc="-10" dirty="0" smtClean="0">
              <a:solidFill>
                <a:schemeClr val="tx1"/>
              </a:solidFill>
              <a:latin typeface="+mn-lt"/>
              <a:ea typeface="+mn-ea"/>
              <a:cs typeface="Arial"/>
            </a:defRPr>
          </a:lvl3pPr>
          <a:lvl4pPr marL="88900" indent="-88900" algn="l" defTabSz="364845" rtl="0" eaLnBrk="1" latinLnBrk="0" hangingPunct="1">
            <a:lnSpc>
              <a:spcPct val="90000"/>
            </a:lnSpc>
            <a:spcBef>
              <a:spcPts val="200"/>
            </a:spcBef>
            <a:buFont typeface="Arial" panose="020B0604020202020204" pitchFamily="34" charset="0"/>
            <a:buChar char="•"/>
            <a:defRPr lang="nl-NL" sz="800" kern="1200" spc="-15" baseline="0">
              <a:ln>
                <a:noFill/>
              </a:ln>
              <a:solidFill>
                <a:srgbClr val="272827"/>
              </a:solidFill>
              <a:effectLst/>
              <a:latin typeface="+mn-lt"/>
              <a:ea typeface="+mn-ea"/>
              <a:cs typeface="Arial"/>
            </a:defRPr>
          </a:lvl4pPr>
          <a:lvl5pPr marL="0" indent="0" algn="l" defTabSz="364845" rtl="0" eaLnBrk="1" latinLnBrk="0" hangingPunct="1">
            <a:lnSpc>
              <a:spcPct val="90000"/>
            </a:lnSpc>
            <a:spcBef>
              <a:spcPts val="200"/>
            </a:spcBef>
            <a:buFont typeface="Arial" panose="020B0604020202020204" pitchFamily="34" charset="0"/>
            <a:buNone/>
            <a:defRPr lang="nl-BE" sz="1100" kern="1200" dirty="0">
              <a:solidFill>
                <a:schemeClr val="tx1"/>
              </a:solidFill>
              <a:latin typeface="+mn-lt"/>
              <a:ea typeface="+mn-ea"/>
              <a:cs typeface="+mn-cs"/>
            </a:defRPr>
          </a:lvl5pPr>
          <a:lvl6pPr marL="1003321"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6pPr>
          <a:lvl7pPr marL="1185744"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7pPr>
          <a:lvl8pPr marL="1368166"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8pPr>
          <a:lvl9pPr marL="1550588"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9pPr>
        </a:lstStyle>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endParaRPr lang="nl-NL"/>
        </a:p>
        <a:p>
          <a:r>
            <a:rPr lang="nl-NL"/>
            <a:t/>
          </a:r>
          <a:br>
            <a:rPr lang="nl-NL"/>
          </a:br>
          <a:endParaRPr lang="nl-NL"/>
        </a:p>
      </xdr:txBody>
    </xdr:sp>
    <xdr:clientData/>
  </xdr:twoCellAnchor>
  <xdr:twoCellAnchor>
    <xdr:from>
      <xdr:col>0</xdr:col>
      <xdr:colOff>301296</xdr:colOff>
      <xdr:row>3</xdr:row>
      <xdr:rowOff>301297</xdr:rowOff>
    </xdr:from>
    <xdr:to>
      <xdr:col>21</xdr:col>
      <xdr:colOff>417934</xdr:colOff>
      <xdr:row>58</xdr:row>
      <xdr:rowOff>38877</xdr:rowOff>
    </xdr:to>
    <xdr:sp macro="" textlink="">
      <xdr:nvSpPr>
        <xdr:cNvPr id="6" name="Rechthoek: afgeronde hoeken 5">
          <a:extLst>
            <a:ext uri="{FF2B5EF4-FFF2-40B4-BE49-F238E27FC236}">
              <a16:creationId xmlns:a16="http://schemas.microsoft.com/office/drawing/2014/main" id="{00000000-0008-0000-0100-000006000000}"/>
            </a:ext>
          </a:extLst>
        </xdr:cNvPr>
        <xdr:cNvSpPr/>
      </xdr:nvSpPr>
      <xdr:spPr>
        <a:xfrm>
          <a:off x="301296" y="301297"/>
          <a:ext cx="11877097" cy="12139519"/>
        </a:xfrm>
        <a:prstGeom prst="roundRect">
          <a:avLst>
            <a:gd name="adj" fmla="val 0"/>
          </a:avLst>
        </a:prstGeom>
        <a:noFill/>
        <a:ln w="9525">
          <a:solidFill>
            <a:schemeClr val="bg1">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17</xdr:col>
      <xdr:colOff>95250</xdr:colOff>
      <xdr:row>19</xdr:row>
      <xdr:rowOff>2461</xdr:rowOff>
    </xdr:from>
    <xdr:to>
      <xdr:col>20</xdr:col>
      <xdr:colOff>800100</xdr:colOff>
      <xdr:row>34</xdr:row>
      <xdr:rowOff>0</xdr:rowOff>
    </xdr:to>
    <xdr:graphicFrame macro="">
      <xdr:nvGraphicFramePr>
        <xdr:cNvPr id="2" name="Grafiek 1">
          <a:extLst>
            <a:ext uri="{FF2B5EF4-FFF2-40B4-BE49-F238E27FC236}">
              <a16:creationId xmlns:a16="http://schemas.microsoft.com/office/drawing/2014/main" id="{00000000-0008-0000-01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17</xdr:col>
      <xdr:colOff>89647</xdr:colOff>
      <xdr:row>37</xdr:row>
      <xdr:rowOff>40005</xdr:rowOff>
    </xdr:from>
    <xdr:to>
      <xdr:col>21</xdr:col>
      <xdr:colOff>2250</xdr:colOff>
      <xdr:row>46</xdr:row>
      <xdr:rowOff>55789</xdr:rowOff>
    </xdr:to>
    <xdr:graphicFrame macro="">
      <xdr:nvGraphicFramePr>
        <xdr:cNvPr id="3" name="Grafiek 2">
          <a:extLst>
            <a:ext uri="{FF2B5EF4-FFF2-40B4-BE49-F238E27FC236}">
              <a16:creationId xmlns:a16="http://schemas.microsoft.com/office/drawing/2014/main" id="{00000000-0008-0000-01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0</xdr:col>
      <xdr:colOff>564701</xdr:colOff>
      <xdr:row>5</xdr:row>
      <xdr:rowOff>130081</xdr:rowOff>
    </xdr:from>
    <xdr:to>
      <xdr:col>13</xdr:col>
      <xdr:colOff>95250</xdr:colOff>
      <xdr:row>5</xdr:row>
      <xdr:rowOff>1171575</xdr:rowOff>
    </xdr:to>
    <xdr:sp macro="" textlink="">
      <xdr:nvSpPr>
        <xdr:cNvPr id="4" name="Tekstvak 3">
          <a:extLst>
            <a:ext uri="{FF2B5EF4-FFF2-40B4-BE49-F238E27FC236}">
              <a16:creationId xmlns:a16="http://schemas.microsoft.com/office/drawing/2014/main" id="{00000000-0008-0000-0100-000004000000}"/>
            </a:ext>
          </a:extLst>
        </xdr:cNvPr>
        <xdr:cNvSpPr txBox="1"/>
      </xdr:nvSpPr>
      <xdr:spPr>
        <a:xfrm>
          <a:off x="564701" y="1311181"/>
          <a:ext cx="4045399" cy="104149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numCol="1" spcCol="144000" rtlCol="0" anchor="t"/>
        <a:lstStyle/>
        <a:p>
          <a:pPr>
            <a:lnSpc>
              <a:spcPts val="1300"/>
            </a:lnSpc>
          </a:pP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Vul hier het</a:t>
          </a:r>
          <a:r>
            <a:rPr lang="nl-BE" sz="1100" b="0" i="0" u="none" strike="noStrike" baseline="0">
              <a:solidFill>
                <a:sysClr val="windowText" lastClr="000000"/>
              </a:solidFill>
              <a:effectLst/>
              <a:latin typeface="Arial" panose="020B0604020202020204" pitchFamily="34" charset="0"/>
              <a:ea typeface="+mn-ea"/>
              <a:cs typeface="Arial" panose="020B0604020202020204" pitchFamily="34" charset="0"/>
            </a:rPr>
            <a:t> invulformulier in en </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krijg</a:t>
          </a:r>
          <a:r>
            <a:rPr lang="nl-BE" sz="1100" b="0" i="0" u="none" strike="noStrike" baseline="0">
              <a:solidFill>
                <a:sysClr val="windowText" lastClr="000000"/>
              </a:solidFill>
              <a:effectLst/>
              <a:latin typeface="Arial" panose="020B0604020202020204" pitchFamily="34" charset="0"/>
              <a:ea typeface="+mn-ea"/>
              <a:cs typeface="Arial" panose="020B0604020202020204" pitchFamily="34" charset="0"/>
            </a:rPr>
            <a:t> </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een </a:t>
          </a:r>
          <a:r>
            <a:rPr lang="nl-BE" sz="1100" b="1" i="0" u="none" strike="noStrike">
              <a:solidFill>
                <a:sysClr val="windowText" lastClr="000000"/>
              </a:solidFill>
              <a:effectLst/>
              <a:latin typeface="Arial" panose="020B0604020202020204" pitchFamily="34" charset="0"/>
              <a:ea typeface="+mn-ea"/>
              <a:cs typeface="Arial" panose="020B0604020202020204" pitchFamily="34" charset="0"/>
            </a:rPr>
            <a:t>overzicht van de te verwachten kosten van een irrigatiesysteem, samen met de variabele kosten per irrigatiebeurt</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 De berekening wordt gemaakt op basis van het</a:t>
          </a:r>
          <a:r>
            <a:rPr lang="nl-BE" sz="1100" b="0" i="0" u="none" strike="noStrike" baseline="0">
              <a:solidFill>
                <a:sysClr val="windowText" lastClr="000000"/>
              </a:solidFill>
              <a:effectLst/>
              <a:latin typeface="Arial" panose="020B0604020202020204" pitchFamily="34" charset="0"/>
              <a:ea typeface="+mn-ea"/>
              <a:cs typeface="Arial" panose="020B0604020202020204" pitchFamily="34" charset="0"/>
            </a:rPr>
            <a:t> </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door jou gekozen irrigatiemateriaal, het perceel en je </a:t>
          </a:r>
          <a:r>
            <a:rPr lang="nl-BE" sz="1100" b="0" i="0" u="none" strike="noStrike">
              <a:solidFill>
                <a:schemeClr val="dk1"/>
              </a:solidFill>
              <a:effectLst/>
              <a:latin typeface="Arial" panose="020B0604020202020204" pitchFamily="34" charset="0"/>
              <a:ea typeface="+mn-ea"/>
              <a:cs typeface="Arial" panose="020B0604020202020204" pitchFamily="34" charset="0"/>
            </a:rPr>
            <a:t>teelt</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a:t>
          </a:r>
          <a:endParaRPr lang="nl-BE" sz="1100">
            <a:solidFill>
              <a:sysClr val="windowText" lastClr="000000"/>
            </a:solidFill>
          </a:endParaRPr>
        </a:p>
      </xdr:txBody>
    </xdr:sp>
    <xdr:clientData/>
  </xdr:twoCellAnchor>
  <xdr:twoCellAnchor>
    <xdr:from>
      <xdr:col>9</xdr:col>
      <xdr:colOff>9524</xdr:colOff>
      <xdr:row>7</xdr:row>
      <xdr:rowOff>174472</xdr:rowOff>
    </xdr:from>
    <xdr:to>
      <xdr:col>16</xdr:col>
      <xdr:colOff>390</xdr:colOff>
      <xdr:row>17</xdr:row>
      <xdr:rowOff>11723</xdr:rowOff>
    </xdr:to>
    <xdr:sp macro="" textlink="">
      <xdr:nvSpPr>
        <xdr:cNvPr id="5" name="Tekstvak 4">
          <a:extLst>
            <a:ext uri="{FF2B5EF4-FFF2-40B4-BE49-F238E27FC236}">
              <a16:creationId xmlns:a16="http://schemas.microsoft.com/office/drawing/2014/main" id="{00000000-0008-0000-0100-000005000000}"/>
            </a:ext>
          </a:extLst>
        </xdr:cNvPr>
        <xdr:cNvSpPr txBox="1"/>
      </xdr:nvSpPr>
      <xdr:spPr>
        <a:xfrm>
          <a:off x="3678847" y="3480380"/>
          <a:ext cx="2487881" cy="177546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800">
              <a:latin typeface="Arial" panose="020B0604020202020204" pitchFamily="34" charset="0"/>
              <a:cs typeface="Arial" panose="020B0604020202020204" pitchFamily="34" charset="0"/>
            </a:rPr>
            <a:t>Vul hier</a:t>
          </a:r>
          <a:r>
            <a:rPr lang="nl-BE" sz="800" baseline="0">
              <a:latin typeface="Arial" panose="020B0604020202020204" pitchFamily="34" charset="0"/>
              <a:cs typeface="Arial" panose="020B0604020202020204" pitchFamily="34" charset="0"/>
            </a:rPr>
            <a:t> de informatie van je eigen specifieke teelt in. De tool maakt een inschatting van de kostprijs voor irrigatie voor de specifieke teelt op het perceel dat je meegeeft.</a:t>
          </a:r>
        </a:p>
        <a:p>
          <a:endParaRPr lang="nl-BE" sz="800" baseline="0">
            <a:latin typeface="Arial" panose="020B0604020202020204" pitchFamily="34" charset="0"/>
            <a:cs typeface="Arial" panose="020B0604020202020204" pitchFamily="34" charset="0"/>
          </a:endParaRPr>
        </a:p>
        <a:p>
          <a:endParaRPr lang="nl-BE" sz="800" baseline="0">
            <a:latin typeface="Arial" panose="020B0604020202020204" pitchFamily="34" charset="0"/>
            <a:cs typeface="Arial" panose="020B0604020202020204" pitchFamily="34" charset="0"/>
          </a:endParaRPr>
        </a:p>
        <a:p>
          <a:endParaRPr lang="nl-BE" sz="800" baseline="0">
            <a:latin typeface="Arial" panose="020B0604020202020204" pitchFamily="34" charset="0"/>
            <a:cs typeface="Arial" panose="020B0604020202020204" pitchFamily="34" charset="0"/>
          </a:endParaRPr>
        </a:p>
        <a:p>
          <a:endParaRPr lang="nl-BE" sz="800" baseline="0">
            <a:latin typeface="Arial" panose="020B0604020202020204" pitchFamily="34" charset="0"/>
            <a:cs typeface="Arial" panose="020B0604020202020204" pitchFamily="34" charset="0"/>
          </a:endParaRPr>
        </a:p>
        <a:p>
          <a:endParaRPr lang="nl-BE" sz="800" baseline="0">
            <a:latin typeface="Arial" panose="020B0604020202020204" pitchFamily="34" charset="0"/>
            <a:cs typeface="Arial" panose="020B0604020202020204" pitchFamily="34" charset="0"/>
          </a:endParaRPr>
        </a:p>
        <a:p>
          <a:endParaRPr lang="nl-BE" sz="800" baseline="0">
            <a:latin typeface="Arial" panose="020B0604020202020204" pitchFamily="34" charset="0"/>
            <a:cs typeface="Arial" panose="020B0604020202020204" pitchFamily="34" charset="0"/>
          </a:endParaRPr>
        </a:p>
        <a:p>
          <a:r>
            <a:rPr lang="nl-BE" sz="300" baseline="0">
              <a:latin typeface="Arial" panose="020B0604020202020204" pitchFamily="34" charset="0"/>
              <a:cs typeface="Arial" panose="020B0604020202020204" pitchFamily="34" charset="0"/>
            </a:rPr>
            <a:t/>
          </a:r>
          <a:br>
            <a:rPr lang="nl-BE" sz="300" baseline="0">
              <a:latin typeface="Arial" panose="020B0604020202020204" pitchFamily="34" charset="0"/>
              <a:cs typeface="Arial" panose="020B0604020202020204" pitchFamily="34" charset="0"/>
            </a:rPr>
          </a:br>
          <a:endParaRPr lang="nl-BE" sz="300" baseline="0">
            <a:latin typeface="Arial" panose="020B0604020202020204" pitchFamily="34" charset="0"/>
            <a:cs typeface="Arial" panose="020B0604020202020204" pitchFamily="34" charset="0"/>
          </a:endParaRPr>
        </a:p>
        <a:p>
          <a:endParaRPr lang="nl-BE" sz="300" baseline="0">
            <a:latin typeface="Arial" panose="020B0604020202020204" pitchFamily="34" charset="0"/>
            <a:cs typeface="Arial" panose="020B0604020202020204" pitchFamily="34" charset="0"/>
          </a:endParaRPr>
        </a:p>
        <a:p>
          <a:endParaRPr lang="nl-BE" sz="200" baseline="0">
            <a:latin typeface="Arial" panose="020B0604020202020204" pitchFamily="34" charset="0"/>
            <a:cs typeface="Arial" panose="020B0604020202020204" pitchFamily="34" charset="0"/>
          </a:endParaRPr>
        </a:p>
        <a:p>
          <a:endParaRPr lang="nl-BE" sz="200" baseline="0">
            <a:latin typeface="Arial" panose="020B0604020202020204" pitchFamily="34" charset="0"/>
            <a:cs typeface="Arial" panose="020B0604020202020204" pitchFamily="34" charset="0"/>
          </a:endParaRPr>
        </a:p>
        <a:p>
          <a:endParaRPr lang="nl-BE" sz="400" baseline="0">
            <a:latin typeface="Arial" panose="020B0604020202020204" pitchFamily="34" charset="0"/>
            <a:cs typeface="Arial" panose="020B0604020202020204" pitchFamily="34" charset="0"/>
          </a:endParaRPr>
        </a:p>
        <a:p>
          <a:r>
            <a:rPr lang="nl-BE" sz="800" baseline="0">
              <a:latin typeface="Arial" panose="020B0604020202020204" pitchFamily="34" charset="0"/>
              <a:cs typeface="Arial" panose="020B0604020202020204" pitchFamily="34" charset="0"/>
            </a:rPr>
            <a:t>Als je geen gebruik maakt van plantbedden </a:t>
          </a:r>
          <a:br>
            <a:rPr lang="nl-BE" sz="800" baseline="0">
              <a:latin typeface="Arial" panose="020B0604020202020204" pitchFamily="34" charset="0"/>
              <a:cs typeface="Arial" panose="020B0604020202020204" pitchFamily="34" charset="0"/>
            </a:rPr>
          </a:br>
          <a:r>
            <a:rPr lang="nl-BE" sz="800" baseline="0">
              <a:latin typeface="Arial" panose="020B0604020202020204" pitchFamily="34" charset="0"/>
              <a:cs typeface="Arial" panose="020B0604020202020204" pitchFamily="34" charset="0"/>
            </a:rPr>
            <a:t>voor deze teelt, gelieve de 0 te laten staan.</a:t>
          </a:r>
        </a:p>
      </xdr:txBody>
    </xdr:sp>
    <xdr:clientData/>
  </xdr:twoCellAnchor>
  <xdr:twoCellAnchor>
    <xdr:from>
      <xdr:col>15</xdr:col>
      <xdr:colOff>6258</xdr:colOff>
      <xdr:row>18</xdr:row>
      <xdr:rowOff>19308</xdr:rowOff>
    </xdr:from>
    <xdr:to>
      <xdr:col>16</xdr:col>
      <xdr:colOff>133351</xdr:colOff>
      <xdr:row>33</xdr:row>
      <xdr:rowOff>152400</xdr:rowOff>
    </xdr:to>
    <xdr:sp macro="" textlink="">
      <xdr:nvSpPr>
        <xdr:cNvPr id="7" name="Tekstvak 6">
          <a:hlinkClick xmlns:r="http://schemas.openxmlformats.org/officeDocument/2006/relationships" r:id="rId3"/>
          <a:extLst>
            <a:ext uri="{FF2B5EF4-FFF2-40B4-BE49-F238E27FC236}">
              <a16:creationId xmlns:a16="http://schemas.microsoft.com/office/drawing/2014/main" id="{00000000-0008-0000-0100-000007000000}"/>
            </a:ext>
          </a:extLst>
        </xdr:cNvPr>
        <xdr:cNvSpPr txBox="1"/>
      </xdr:nvSpPr>
      <xdr:spPr>
        <a:xfrm>
          <a:off x="4873533" y="4638933"/>
          <a:ext cx="1298668" cy="198094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nl-BE" sz="800">
              <a:solidFill>
                <a:schemeClr val="dk1"/>
              </a:solidFill>
              <a:latin typeface="Arial" panose="020B0604020202020204" pitchFamily="34" charset="0"/>
              <a:ea typeface="+mn-ea"/>
              <a:cs typeface="Arial" panose="020B0604020202020204" pitchFamily="34" charset="0"/>
            </a:rPr>
            <a:t>Vul hier de</a:t>
          </a:r>
          <a:r>
            <a:rPr lang="nl-BE" sz="800" baseline="0">
              <a:solidFill>
                <a:schemeClr val="dk1"/>
              </a:solidFill>
              <a:latin typeface="Arial" panose="020B0604020202020204" pitchFamily="34" charset="0"/>
              <a:ea typeface="+mn-ea"/>
              <a:cs typeface="Arial" panose="020B0604020202020204" pitchFamily="34" charset="0"/>
            </a:rPr>
            <a:t> </a:t>
          </a:r>
          <a:r>
            <a:rPr lang="nl-BE" sz="800">
              <a:solidFill>
                <a:schemeClr val="dk1"/>
              </a:solidFill>
              <a:latin typeface="Arial" panose="020B0604020202020204" pitchFamily="34" charset="0"/>
              <a:ea typeface="+mn-ea"/>
              <a:cs typeface="Arial" panose="020B0604020202020204" pitchFamily="34" charset="0"/>
            </a:rPr>
            <a:t>specificaties in over het type irrigatie-systeem dat je wil  gebruiken op het perceel. Bekijk ook de </a:t>
          </a:r>
          <a:r>
            <a:rPr lang="nl-BE" sz="800" u="sng">
              <a:solidFill>
                <a:schemeClr val="dk1"/>
              </a:solidFill>
              <a:latin typeface="Arial" panose="020B0604020202020204" pitchFamily="34" charset="0"/>
              <a:ea typeface="+mn-ea"/>
              <a:cs typeface="Arial" panose="020B0604020202020204" pitchFamily="34" charset="0"/>
            </a:rPr>
            <a:t>infofiches irrigatiemateriaal.</a:t>
          </a:r>
        </a:p>
        <a:p>
          <a:pPr marL="0" indent="0"/>
          <a:endParaRPr lang="nl-BE" sz="800">
            <a:solidFill>
              <a:schemeClr val="dk1"/>
            </a:solidFill>
            <a:latin typeface="Arial" panose="020B0604020202020204" pitchFamily="34" charset="0"/>
            <a:ea typeface="+mn-ea"/>
            <a:cs typeface="Arial" panose="020B0604020202020204" pitchFamily="34" charset="0"/>
          </a:endParaRPr>
        </a:p>
        <a:p>
          <a:pPr marL="0" indent="0"/>
          <a:endParaRPr lang="nl-BE" sz="800">
            <a:solidFill>
              <a:schemeClr val="dk1"/>
            </a:solidFill>
            <a:latin typeface="Arial" panose="020B0604020202020204" pitchFamily="34" charset="0"/>
            <a:ea typeface="+mn-ea"/>
            <a:cs typeface="Arial" panose="020B0604020202020204" pitchFamily="34" charset="0"/>
          </a:endParaRPr>
        </a:p>
        <a:p>
          <a:pPr marL="0" indent="0"/>
          <a:endParaRPr lang="nl-BE" sz="800">
            <a:solidFill>
              <a:schemeClr val="dk1"/>
            </a:solidFill>
            <a:latin typeface="Arial" panose="020B0604020202020204" pitchFamily="34" charset="0"/>
            <a:ea typeface="+mn-ea"/>
            <a:cs typeface="Arial" panose="020B0604020202020204" pitchFamily="34" charset="0"/>
          </a:endParaRPr>
        </a:p>
        <a:p>
          <a:pPr marL="0" indent="0"/>
          <a:r>
            <a:rPr lang="nl-BE" sz="800">
              <a:solidFill>
                <a:schemeClr val="dk1"/>
              </a:solidFill>
              <a:latin typeface="Arial" panose="020B0604020202020204" pitchFamily="34" charset="0"/>
              <a:ea typeface="+mn-ea"/>
              <a:cs typeface="Arial" panose="020B0604020202020204" pitchFamily="34" charset="0"/>
            </a:rPr>
            <a:t>Wanneer je bv. water wil geven via IBC-vaten aan het einde van de rij of met een omgebouw-de mestkar, is een pomp niet vereist. </a:t>
          </a:r>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xdr:txBody>
    </xdr:sp>
    <xdr:clientData/>
  </xdr:twoCellAnchor>
  <xdr:twoCellAnchor>
    <xdr:from>
      <xdr:col>14</xdr:col>
      <xdr:colOff>103009</xdr:colOff>
      <xdr:row>35</xdr:row>
      <xdr:rowOff>9525</xdr:rowOff>
    </xdr:from>
    <xdr:to>
      <xdr:col>15</xdr:col>
      <xdr:colOff>1876426</xdr:colOff>
      <xdr:row>50</xdr:row>
      <xdr:rowOff>104775</xdr:rowOff>
    </xdr:to>
    <xdr:sp macro="" textlink="">
      <xdr:nvSpPr>
        <xdr:cNvPr id="8" name="Tekstvak 7">
          <a:extLst>
            <a:ext uri="{FF2B5EF4-FFF2-40B4-BE49-F238E27FC236}">
              <a16:creationId xmlns:a16="http://schemas.microsoft.com/office/drawing/2014/main" id="{00000000-0008-0000-0100-000008000000}"/>
            </a:ext>
          </a:extLst>
        </xdr:cNvPr>
        <xdr:cNvSpPr txBox="1"/>
      </xdr:nvSpPr>
      <xdr:spPr>
        <a:xfrm>
          <a:off x="5351284" y="6600825"/>
          <a:ext cx="1878192" cy="303847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800">
              <a:solidFill>
                <a:schemeClr val="dk1"/>
              </a:solidFill>
              <a:latin typeface="Arial" panose="020B0604020202020204" pitchFamily="34" charset="0"/>
              <a:ea typeface="+mn-ea"/>
              <a:cs typeface="Arial" panose="020B0604020202020204" pitchFamily="34" charset="0"/>
            </a:rPr>
            <a:t>De variabele kosten hangen af van het type irrigatie en de waterbehoefte van je teelt. Ze worden hoofdzakelijk bepaald door het water-verbruik, de benodigde arbeid, het energieverbruik en/of brandstof-verbruik.</a:t>
          </a:r>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a:p>
          <a:endParaRPr lang="nl-BE" sz="1200" baseline="0"/>
        </a:p>
      </xdr:txBody>
    </xdr:sp>
    <xdr:clientData/>
  </xdr:twoCellAnchor>
  <xdr:twoCellAnchor>
    <xdr:from>
      <xdr:col>0</xdr:col>
      <xdr:colOff>572864</xdr:colOff>
      <xdr:row>4</xdr:row>
      <xdr:rowOff>95257</xdr:rowOff>
    </xdr:from>
    <xdr:to>
      <xdr:col>18</xdr:col>
      <xdr:colOff>295275</xdr:colOff>
      <xdr:row>4</xdr:row>
      <xdr:rowOff>542342</xdr:rowOff>
    </xdr:to>
    <xdr:sp macro="" textlink="">
      <xdr:nvSpPr>
        <xdr:cNvPr id="12" name="Tekstvak 11">
          <a:extLst>
            <a:ext uri="{FF2B5EF4-FFF2-40B4-BE49-F238E27FC236}">
              <a16:creationId xmlns:a16="http://schemas.microsoft.com/office/drawing/2014/main" id="{00000000-0008-0000-0100-00000C000000}"/>
            </a:ext>
          </a:extLst>
        </xdr:cNvPr>
        <xdr:cNvSpPr txBox="1"/>
      </xdr:nvSpPr>
      <xdr:spPr>
        <a:xfrm>
          <a:off x="572864" y="638182"/>
          <a:ext cx="7304311" cy="44708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2500">
              <a:solidFill>
                <a:sysClr val="windowText" lastClr="000000"/>
              </a:solidFill>
              <a:latin typeface="Arial" panose="020B0604020202020204" pitchFamily="34" charset="0"/>
              <a:cs typeface="Arial" panose="020B0604020202020204" pitchFamily="34" charset="0"/>
            </a:rPr>
            <a:t>Kosteninschatting van irrigatie op je perceel</a:t>
          </a:r>
        </a:p>
      </xdr:txBody>
    </xdr:sp>
    <xdr:clientData/>
  </xdr:twoCellAnchor>
  <xdr:twoCellAnchor>
    <xdr:from>
      <xdr:col>1</xdr:col>
      <xdr:colOff>24324</xdr:colOff>
      <xdr:row>4</xdr:row>
      <xdr:rowOff>588439</xdr:rowOff>
    </xdr:from>
    <xdr:to>
      <xdr:col>2</xdr:col>
      <xdr:colOff>366636</xdr:colOff>
      <xdr:row>4</xdr:row>
      <xdr:rowOff>628039</xdr:rowOff>
    </xdr:to>
    <xdr:sp macro="" textlink="">
      <xdr:nvSpPr>
        <xdr:cNvPr id="14" name="Rechthoek 13">
          <a:extLst>
            <a:ext uri="{FF2B5EF4-FFF2-40B4-BE49-F238E27FC236}">
              <a16:creationId xmlns:a16="http://schemas.microsoft.com/office/drawing/2014/main" id="{00000000-0008-0000-0100-00000E000000}"/>
            </a:ext>
          </a:extLst>
        </xdr:cNvPr>
        <xdr:cNvSpPr/>
      </xdr:nvSpPr>
      <xdr:spPr>
        <a:xfrm>
          <a:off x="672024" y="1131364"/>
          <a:ext cx="951912" cy="39600"/>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13</xdr:col>
      <xdr:colOff>228601</xdr:colOff>
      <xdr:row>5</xdr:row>
      <xdr:rowOff>42180</xdr:rowOff>
    </xdr:from>
    <xdr:to>
      <xdr:col>21</xdr:col>
      <xdr:colOff>266701</xdr:colOff>
      <xdr:row>5</xdr:row>
      <xdr:rowOff>1264920</xdr:rowOff>
    </xdr:to>
    <xdr:sp macro="" textlink="">
      <xdr:nvSpPr>
        <xdr:cNvPr id="21" name="Tekstvak 20">
          <a:extLst>
            <a:ext uri="{FF2B5EF4-FFF2-40B4-BE49-F238E27FC236}">
              <a16:creationId xmlns:a16="http://schemas.microsoft.com/office/drawing/2014/main" id="{00000000-0008-0000-0100-000015000000}"/>
            </a:ext>
          </a:extLst>
        </xdr:cNvPr>
        <xdr:cNvSpPr txBox="1"/>
      </xdr:nvSpPr>
      <xdr:spPr>
        <a:xfrm>
          <a:off x="4831081" y="1771920"/>
          <a:ext cx="5501640" cy="122274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numCol="1" spcCol="144000" rtlCol="0" anchor="t"/>
        <a:lstStyle/>
        <a:p>
          <a:pPr>
            <a:lnSpc>
              <a:spcPts val="1100"/>
            </a:lnSpc>
            <a:spcAft>
              <a:spcPts val="600"/>
            </a:spcAft>
          </a:pPr>
          <a:r>
            <a:rPr lang="nl-BE" sz="800" b="1" i="0">
              <a:solidFill>
                <a:srgbClr val="A71680"/>
              </a:solidFill>
              <a:latin typeface="Arial" panose="020B0604020202020204" pitchFamily="34" charset="0"/>
              <a:cs typeface="Arial" panose="020B0604020202020204" pitchFamily="34" charset="0"/>
            </a:rPr>
            <a:t>Let op</a:t>
          </a:r>
          <a:br>
            <a:rPr lang="nl-BE" sz="800" b="1" i="0">
              <a:solidFill>
                <a:srgbClr val="A71680"/>
              </a:solidFill>
              <a:latin typeface="Arial" panose="020B0604020202020204" pitchFamily="34" charset="0"/>
              <a:cs typeface="Arial" panose="020B0604020202020204" pitchFamily="34" charset="0"/>
            </a:rPr>
          </a:br>
          <a:r>
            <a:rPr lang="nl-BE" sz="800" b="1" i="0">
              <a:solidFill>
                <a:sysClr val="windowText" lastClr="000000"/>
              </a:solidFill>
              <a:latin typeface="Arial" panose="020B0604020202020204" pitchFamily="34" charset="0"/>
              <a:cs typeface="Arial" panose="020B0604020202020204" pitchFamily="34" charset="0"/>
            </a:rPr>
            <a:t>1. </a:t>
          </a:r>
          <a:r>
            <a:rPr lang="nl-BE" sz="800" i="0">
              <a:solidFill>
                <a:sysClr val="windowText" lastClr="000000"/>
              </a:solidFill>
              <a:latin typeface="Arial" panose="020B0604020202020204" pitchFamily="34" charset="0"/>
              <a:cs typeface="Arial" panose="020B0604020202020204" pitchFamily="34" charset="0"/>
            </a:rPr>
            <a:t>Deze tool is</a:t>
          </a:r>
          <a:r>
            <a:rPr lang="nl-BE" sz="800" i="0" baseline="0">
              <a:solidFill>
                <a:sysClr val="windowText" lastClr="000000"/>
              </a:solidFill>
              <a:latin typeface="Arial" panose="020B0604020202020204" pitchFamily="34" charset="0"/>
              <a:cs typeface="Arial" panose="020B0604020202020204" pitchFamily="34" charset="0"/>
            </a:rPr>
            <a:t> een schatting en is </a:t>
          </a:r>
          <a:r>
            <a:rPr lang="nl-BE" sz="800" i="0">
              <a:solidFill>
                <a:sysClr val="windowText" lastClr="000000"/>
              </a:solidFill>
              <a:latin typeface="Arial" panose="020B0604020202020204" pitchFamily="34" charset="0"/>
              <a:cs typeface="Arial" panose="020B0604020202020204" pitchFamily="34" charset="0"/>
            </a:rPr>
            <a:t>gebaseerd op gemiddelde prijzen die gelden in 2025. Houd er rekening</a:t>
          </a:r>
          <a:r>
            <a:rPr lang="nl-BE" sz="800" i="0" baseline="0">
              <a:solidFill>
                <a:sysClr val="windowText" lastClr="000000"/>
              </a:solidFill>
              <a:latin typeface="Arial" panose="020B0604020202020204" pitchFamily="34" charset="0"/>
              <a:cs typeface="Arial" panose="020B0604020202020204" pitchFamily="34" charset="0"/>
            </a:rPr>
            <a:t/>
          </a:r>
          <a:br>
            <a:rPr lang="nl-BE" sz="800" i="0" baseline="0">
              <a:solidFill>
                <a:sysClr val="windowText" lastClr="000000"/>
              </a:solidFill>
              <a:latin typeface="Arial" panose="020B0604020202020204" pitchFamily="34" charset="0"/>
              <a:cs typeface="Arial" panose="020B0604020202020204" pitchFamily="34" charset="0"/>
            </a:rPr>
          </a:br>
          <a:r>
            <a:rPr lang="nl-BE" sz="800" i="0">
              <a:solidFill>
                <a:sysClr val="windowText" lastClr="000000"/>
              </a:solidFill>
              <a:latin typeface="Arial" panose="020B0604020202020204" pitchFamily="34" charset="0"/>
              <a:cs typeface="Arial" panose="020B0604020202020204" pitchFamily="34" charset="0"/>
            </a:rPr>
            <a:t> mee dat prijzen kunnen veranderen. </a:t>
          </a:r>
          <a:br>
            <a:rPr lang="nl-BE" sz="800" i="0">
              <a:solidFill>
                <a:sysClr val="windowText" lastClr="000000"/>
              </a:solidFill>
              <a:latin typeface="Arial" panose="020B0604020202020204" pitchFamily="34" charset="0"/>
              <a:cs typeface="Arial" panose="020B0604020202020204" pitchFamily="34" charset="0"/>
            </a:rPr>
          </a:br>
          <a:r>
            <a:rPr lang="nl-BE" sz="800" b="1" i="0">
              <a:solidFill>
                <a:sysClr val="windowText" lastClr="000000"/>
              </a:solidFill>
              <a:latin typeface="Arial" panose="020B0604020202020204" pitchFamily="34" charset="0"/>
              <a:cs typeface="Arial" panose="020B0604020202020204" pitchFamily="34" charset="0"/>
            </a:rPr>
            <a:t>2. </a:t>
          </a:r>
          <a:r>
            <a:rPr lang="nl-BE" sz="800" i="0">
              <a:solidFill>
                <a:sysClr val="windowText" lastClr="000000"/>
              </a:solidFill>
              <a:latin typeface="Arial" panose="020B0604020202020204" pitchFamily="34" charset="0"/>
              <a:cs typeface="Arial" panose="020B0604020202020204" pitchFamily="34" charset="0"/>
            </a:rPr>
            <a:t>Bij druppelbevloeiing dient een berekening per gewenst te irrigeren perceel gemaakt te worden om de totale vaste kosten te kunnen inschatten. Een haspel met kanon is een eenmalige aankoop en kan tijdens één groeiseizoen op meerdere percelen ingezet worden.</a:t>
          </a:r>
          <a:endParaRPr lang="nl-BE" sz="800">
            <a:solidFill>
              <a:sysClr val="windowText" lastClr="000000"/>
            </a:solidFill>
          </a:endParaRPr>
        </a:p>
      </xdr:txBody>
    </xdr:sp>
    <xdr:clientData/>
  </xdr:twoCellAnchor>
  <xdr:twoCellAnchor editAs="oneCell">
    <xdr:from>
      <xdr:col>18</xdr:col>
      <xdr:colOff>707231</xdr:colOff>
      <xdr:row>4</xdr:row>
      <xdr:rowOff>182141</xdr:rowOff>
    </xdr:from>
    <xdr:to>
      <xdr:col>21</xdr:col>
      <xdr:colOff>66996</xdr:colOff>
      <xdr:row>4</xdr:row>
      <xdr:rowOff>539376</xdr:rowOff>
    </xdr:to>
    <xdr:pic>
      <xdr:nvPicPr>
        <xdr:cNvPr id="17" name="Afbeelding 16">
          <a:extLst>
            <a:ext uri="{FF2B5EF4-FFF2-40B4-BE49-F238E27FC236}">
              <a16:creationId xmlns:a16="http://schemas.microsoft.com/office/drawing/2014/main" id="{00000000-0008-0000-0100-000011000000}"/>
            </a:ext>
          </a:extLst>
        </xdr:cNvPr>
        <xdr:cNvPicPr>
          <a:picLocks noChangeAspect="1"/>
        </xdr:cNvPicPr>
      </xdr:nvPicPr>
      <xdr:blipFill>
        <a:blip xmlns:r="http://schemas.openxmlformats.org/officeDocument/2006/relationships" r:embed="rId4"/>
        <a:stretch>
          <a:fillRect/>
        </a:stretch>
      </xdr:blipFill>
      <xdr:spPr>
        <a:xfrm>
          <a:off x="8251031" y="1296566"/>
          <a:ext cx="1626715" cy="357235"/>
        </a:xfrm>
        <a:prstGeom prst="rect">
          <a:avLst/>
        </a:prstGeom>
      </xdr:spPr>
    </xdr:pic>
    <xdr:clientData/>
  </xdr:twoCellAnchor>
  <xdr:twoCellAnchor>
    <xdr:from>
      <xdr:col>17</xdr:col>
      <xdr:colOff>346075</xdr:colOff>
      <xdr:row>18</xdr:row>
      <xdr:rowOff>19051</xdr:rowOff>
    </xdr:from>
    <xdr:to>
      <xdr:col>20</xdr:col>
      <xdr:colOff>488949</xdr:colOff>
      <xdr:row>20</xdr:row>
      <xdr:rowOff>0</xdr:rowOff>
    </xdr:to>
    <xdr:sp macro="" textlink="">
      <xdr:nvSpPr>
        <xdr:cNvPr id="45" name="Tijdelijke aanduiding voor tekst 12">
          <a:extLst>
            <a:ext uri="{FF2B5EF4-FFF2-40B4-BE49-F238E27FC236}">
              <a16:creationId xmlns:a16="http://schemas.microsoft.com/office/drawing/2014/main" id="{00000000-0008-0000-0100-00002D000000}"/>
            </a:ext>
          </a:extLst>
        </xdr:cNvPr>
        <xdr:cNvSpPr txBox="1">
          <a:spLocks/>
        </xdr:cNvSpPr>
      </xdr:nvSpPr>
      <xdr:spPr>
        <a:xfrm>
          <a:off x="6756400" y="5476876"/>
          <a:ext cx="2714624" cy="276224"/>
        </a:xfrm>
        <a:prstGeom prst="roundRect">
          <a:avLst>
            <a:gd name="adj" fmla="val 50000"/>
          </a:avLst>
        </a:prstGeom>
        <a:solidFill>
          <a:srgbClr val="009696"/>
        </a:solidFill>
      </xdr:spPr>
      <xdr:txBody>
        <a:bodyPr wrap="square" tIns="0" bIns="36000" anchor="ctr" anchorCtr="0">
          <a:noAutofit/>
        </a:bodyPr>
        <a:lstStyle>
          <a:defPPr>
            <a:defRPr lang="en-US"/>
          </a:defPPr>
          <a:lvl1pPr marL="0" indent="0" algn="ctr" defTabSz="364845" rtl="0" eaLnBrk="1" latinLnBrk="0" hangingPunct="1">
            <a:lnSpc>
              <a:spcPct val="120000"/>
            </a:lnSpc>
            <a:spcBef>
              <a:spcPts val="399"/>
            </a:spcBef>
            <a:buFont typeface="Arial" panose="020B0604020202020204" pitchFamily="34" charset="0"/>
            <a:buNone/>
            <a:defRPr lang="nl-NL" sz="900" b="0" kern="1200" spc="-15" baseline="0">
              <a:ln>
                <a:noFill/>
              </a:ln>
              <a:solidFill>
                <a:schemeClr val="bg1"/>
              </a:solidFill>
              <a:effectLst/>
              <a:latin typeface="+mn-lt"/>
              <a:ea typeface="+mn-ea"/>
              <a:cs typeface="Arial"/>
            </a:defRPr>
          </a:lvl1pPr>
          <a:lvl2pPr marL="0" indent="0" algn="l" defTabSz="364845" rtl="0" eaLnBrk="1" latinLnBrk="0" hangingPunct="1">
            <a:lnSpc>
              <a:spcPct val="90000"/>
            </a:lnSpc>
            <a:spcBef>
              <a:spcPts val="200"/>
            </a:spcBef>
            <a:buFont typeface="Arial" panose="020B0604020202020204" pitchFamily="34" charset="0"/>
            <a:buNone/>
            <a:defRPr lang="nl-NL" sz="900" b="1" kern="1200" spc="-10" dirty="0">
              <a:solidFill>
                <a:srgbClr val="009696"/>
              </a:solidFill>
              <a:latin typeface="+mn-lt"/>
              <a:ea typeface="+mn-ea"/>
              <a:cs typeface="Arial"/>
            </a:defRPr>
          </a:lvl2pPr>
          <a:lvl3pPr marL="0" marR="0" indent="0" algn="l" defTabSz="465483" rtl="0" eaLnBrk="1" fontAlgn="auto" latinLnBrk="0" hangingPunct="1">
            <a:lnSpc>
              <a:spcPct val="90000"/>
            </a:lnSpc>
            <a:spcBef>
              <a:spcPts val="200"/>
            </a:spcBef>
            <a:spcAft>
              <a:spcPts val="0"/>
            </a:spcAft>
            <a:buClrTx/>
            <a:buSzTx/>
            <a:buFontTx/>
            <a:buNone/>
            <a:tabLst/>
            <a:defRPr lang="nl-NL" sz="900" b="1" kern="1200" spc="-10" dirty="0" smtClean="0">
              <a:solidFill>
                <a:schemeClr val="tx1"/>
              </a:solidFill>
              <a:latin typeface="+mn-lt"/>
              <a:ea typeface="+mn-ea"/>
              <a:cs typeface="Arial"/>
            </a:defRPr>
          </a:lvl3pPr>
          <a:lvl4pPr marL="88900" indent="-88900" algn="l" defTabSz="364845" rtl="0" eaLnBrk="1" latinLnBrk="0" hangingPunct="1">
            <a:lnSpc>
              <a:spcPct val="90000"/>
            </a:lnSpc>
            <a:spcBef>
              <a:spcPts val="200"/>
            </a:spcBef>
            <a:buFont typeface="Arial" panose="020B0604020202020204" pitchFamily="34" charset="0"/>
            <a:buChar char="•"/>
            <a:defRPr lang="nl-NL" sz="900" kern="1200" spc="-15" baseline="0" dirty="0" smtClean="0">
              <a:ln>
                <a:noFill/>
              </a:ln>
              <a:solidFill>
                <a:srgbClr val="272827"/>
              </a:solidFill>
              <a:effectLst/>
              <a:latin typeface="+mn-lt"/>
              <a:ea typeface="+mn-ea"/>
              <a:cs typeface="Arial"/>
            </a:defRPr>
          </a:lvl4pPr>
          <a:lvl5pPr marL="0" indent="0" algn="l" defTabSz="364845" rtl="0" eaLnBrk="1" latinLnBrk="0" hangingPunct="1">
            <a:lnSpc>
              <a:spcPct val="90000"/>
            </a:lnSpc>
            <a:spcBef>
              <a:spcPts val="200"/>
            </a:spcBef>
            <a:buFont typeface="Arial" panose="020B0604020202020204" pitchFamily="34" charset="0"/>
            <a:buNone/>
            <a:defRPr lang="nl-BE" sz="1100" kern="1200" dirty="0">
              <a:solidFill>
                <a:schemeClr val="tx1"/>
              </a:solidFill>
              <a:latin typeface="+mn-lt"/>
              <a:ea typeface="+mn-ea"/>
              <a:cs typeface="+mn-cs"/>
            </a:defRPr>
          </a:lvl5pPr>
          <a:lvl6pPr marL="1003321"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6pPr>
          <a:lvl7pPr marL="1185744"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7pPr>
          <a:lvl8pPr marL="1368166"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8pPr>
          <a:lvl9pPr marL="1550588"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9pPr>
        </a:lstStyle>
        <a:p>
          <a:r>
            <a:rPr lang="nl-NL" sz="1000" b="1">
              <a:latin typeface="Arial" panose="020B0604020202020204" pitchFamily="34" charset="0"/>
              <a:cs typeface="Arial" panose="020B0604020202020204" pitchFamily="34" charset="0"/>
            </a:rPr>
            <a:t>1. Gemiddelde variabele kost per seizoen </a:t>
          </a:r>
        </a:p>
      </xdr:txBody>
    </xdr:sp>
    <xdr:clientData/>
  </xdr:twoCellAnchor>
  <xdr:twoCellAnchor>
    <xdr:from>
      <xdr:col>17</xdr:col>
      <xdr:colOff>342900</xdr:colOff>
      <xdr:row>35</xdr:row>
      <xdr:rowOff>136071</xdr:rowOff>
    </xdr:from>
    <xdr:to>
      <xdr:col>20</xdr:col>
      <xdr:colOff>495300</xdr:colOff>
      <xdr:row>37</xdr:row>
      <xdr:rowOff>16327</xdr:rowOff>
    </xdr:to>
    <xdr:sp macro="" textlink="">
      <xdr:nvSpPr>
        <xdr:cNvPr id="47" name="Tijdelijke aanduiding voor tekst 12">
          <a:extLst>
            <a:ext uri="{FF2B5EF4-FFF2-40B4-BE49-F238E27FC236}">
              <a16:creationId xmlns:a16="http://schemas.microsoft.com/office/drawing/2014/main" id="{00000000-0008-0000-0100-00002F000000}"/>
            </a:ext>
          </a:extLst>
        </xdr:cNvPr>
        <xdr:cNvSpPr txBox="1">
          <a:spLocks/>
        </xdr:cNvSpPr>
      </xdr:nvSpPr>
      <xdr:spPr>
        <a:xfrm>
          <a:off x="6753225" y="7832271"/>
          <a:ext cx="2724150" cy="270781"/>
        </a:xfrm>
        <a:prstGeom prst="roundRect">
          <a:avLst>
            <a:gd name="adj" fmla="val 50000"/>
          </a:avLst>
        </a:prstGeom>
        <a:solidFill>
          <a:srgbClr val="009696"/>
        </a:solidFill>
      </xdr:spPr>
      <xdr:txBody>
        <a:bodyPr wrap="square" tIns="0" bIns="36000" anchor="ctr" anchorCtr="0">
          <a:noAutofit/>
        </a:bodyPr>
        <a:lstStyle>
          <a:defPPr>
            <a:defRPr lang="en-US"/>
          </a:defPPr>
          <a:lvl1pPr marL="0" indent="0" algn="ctr" defTabSz="364845" rtl="0" eaLnBrk="1" latinLnBrk="0" hangingPunct="1">
            <a:lnSpc>
              <a:spcPct val="120000"/>
            </a:lnSpc>
            <a:spcBef>
              <a:spcPts val="399"/>
            </a:spcBef>
            <a:buFont typeface="Arial" panose="020B0604020202020204" pitchFamily="34" charset="0"/>
            <a:buNone/>
            <a:defRPr lang="nl-NL" sz="900" b="0" kern="1200" spc="-15" baseline="0">
              <a:ln>
                <a:noFill/>
              </a:ln>
              <a:solidFill>
                <a:schemeClr val="bg1"/>
              </a:solidFill>
              <a:effectLst/>
              <a:latin typeface="+mn-lt"/>
              <a:ea typeface="+mn-ea"/>
              <a:cs typeface="Arial"/>
            </a:defRPr>
          </a:lvl1pPr>
          <a:lvl2pPr marL="0" indent="0" algn="l" defTabSz="364845" rtl="0" eaLnBrk="1" latinLnBrk="0" hangingPunct="1">
            <a:lnSpc>
              <a:spcPct val="90000"/>
            </a:lnSpc>
            <a:spcBef>
              <a:spcPts val="200"/>
            </a:spcBef>
            <a:buFont typeface="Arial" panose="020B0604020202020204" pitchFamily="34" charset="0"/>
            <a:buNone/>
            <a:defRPr lang="nl-NL" sz="900" b="1" kern="1200" spc="-10" dirty="0">
              <a:solidFill>
                <a:srgbClr val="009696"/>
              </a:solidFill>
              <a:latin typeface="+mn-lt"/>
              <a:ea typeface="+mn-ea"/>
              <a:cs typeface="Arial"/>
            </a:defRPr>
          </a:lvl2pPr>
          <a:lvl3pPr marL="0" marR="0" indent="0" algn="l" defTabSz="465483" rtl="0" eaLnBrk="1" fontAlgn="auto" latinLnBrk="0" hangingPunct="1">
            <a:lnSpc>
              <a:spcPct val="90000"/>
            </a:lnSpc>
            <a:spcBef>
              <a:spcPts val="200"/>
            </a:spcBef>
            <a:spcAft>
              <a:spcPts val="0"/>
            </a:spcAft>
            <a:buClrTx/>
            <a:buSzTx/>
            <a:buFontTx/>
            <a:buNone/>
            <a:tabLst/>
            <a:defRPr lang="nl-NL" sz="900" b="1" kern="1200" spc="-10" dirty="0" smtClean="0">
              <a:solidFill>
                <a:schemeClr val="tx1"/>
              </a:solidFill>
              <a:latin typeface="+mn-lt"/>
              <a:ea typeface="+mn-ea"/>
              <a:cs typeface="Arial"/>
            </a:defRPr>
          </a:lvl3pPr>
          <a:lvl4pPr marL="88900" indent="-88900" algn="l" defTabSz="364845" rtl="0" eaLnBrk="1" latinLnBrk="0" hangingPunct="1">
            <a:lnSpc>
              <a:spcPct val="90000"/>
            </a:lnSpc>
            <a:spcBef>
              <a:spcPts val="200"/>
            </a:spcBef>
            <a:buFont typeface="Arial" panose="020B0604020202020204" pitchFamily="34" charset="0"/>
            <a:buChar char="•"/>
            <a:defRPr lang="nl-NL" sz="900" kern="1200" spc="-15" baseline="0" dirty="0" smtClean="0">
              <a:ln>
                <a:noFill/>
              </a:ln>
              <a:solidFill>
                <a:srgbClr val="272827"/>
              </a:solidFill>
              <a:effectLst/>
              <a:latin typeface="+mn-lt"/>
              <a:ea typeface="+mn-ea"/>
              <a:cs typeface="Arial"/>
            </a:defRPr>
          </a:lvl4pPr>
          <a:lvl5pPr marL="0" indent="0" algn="l" defTabSz="364845" rtl="0" eaLnBrk="1" latinLnBrk="0" hangingPunct="1">
            <a:lnSpc>
              <a:spcPct val="90000"/>
            </a:lnSpc>
            <a:spcBef>
              <a:spcPts val="200"/>
            </a:spcBef>
            <a:buFont typeface="Arial" panose="020B0604020202020204" pitchFamily="34" charset="0"/>
            <a:buNone/>
            <a:defRPr lang="nl-BE" sz="1100" kern="1200" dirty="0">
              <a:solidFill>
                <a:schemeClr val="tx1"/>
              </a:solidFill>
              <a:latin typeface="+mn-lt"/>
              <a:ea typeface="+mn-ea"/>
              <a:cs typeface="+mn-cs"/>
            </a:defRPr>
          </a:lvl5pPr>
          <a:lvl6pPr marL="1003321"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6pPr>
          <a:lvl7pPr marL="1185744"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7pPr>
          <a:lvl8pPr marL="1368166"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8pPr>
          <a:lvl9pPr marL="1550588" indent="-91211" algn="l" defTabSz="364845" rtl="0" eaLnBrk="1" latinLnBrk="0" hangingPunct="1">
            <a:lnSpc>
              <a:spcPct val="90000"/>
            </a:lnSpc>
            <a:spcBef>
              <a:spcPts val="200"/>
            </a:spcBef>
            <a:buFont typeface="Arial" panose="020B0604020202020204" pitchFamily="34" charset="0"/>
            <a:buChar char="•"/>
            <a:defRPr sz="719" kern="1200">
              <a:solidFill>
                <a:schemeClr val="tx1"/>
              </a:solidFill>
              <a:latin typeface="+mn-lt"/>
              <a:ea typeface="+mn-ea"/>
              <a:cs typeface="+mn-cs"/>
            </a:defRPr>
          </a:lvl9pPr>
        </a:lstStyle>
        <a:p>
          <a:r>
            <a:rPr lang="nl-NL" sz="1000" b="1">
              <a:latin typeface="Arial" panose="020B0604020202020204" pitchFamily="34" charset="0"/>
              <a:cs typeface="Arial" panose="020B0604020202020204" pitchFamily="34" charset="0"/>
            </a:rPr>
            <a:t>2. Gemiddelde totale kost per seizoen </a:t>
          </a:r>
        </a:p>
      </xdr:txBody>
    </xdr:sp>
    <xdr:clientData/>
  </xdr:twoCellAnchor>
  <xdr:twoCellAnchor>
    <xdr:from>
      <xdr:col>0</xdr:col>
      <xdr:colOff>640080</xdr:colOff>
      <xdr:row>52</xdr:row>
      <xdr:rowOff>27214</xdr:rowOff>
    </xdr:from>
    <xdr:to>
      <xdr:col>15</xdr:col>
      <xdr:colOff>561975</xdr:colOff>
      <xdr:row>57</xdr:row>
      <xdr:rowOff>38099</xdr:rowOff>
    </xdr:to>
    <xdr:sp macro="" textlink="">
      <xdr:nvSpPr>
        <xdr:cNvPr id="52" name="Text Box 1">
          <a:hlinkClick xmlns:r="http://schemas.openxmlformats.org/officeDocument/2006/relationships" r:id="rId5"/>
          <a:extLst>
            <a:ext uri="{FF2B5EF4-FFF2-40B4-BE49-F238E27FC236}">
              <a16:creationId xmlns:a16="http://schemas.microsoft.com/office/drawing/2014/main" id="{00000000-0008-0000-0100-000034000000}"/>
            </a:ext>
          </a:extLst>
        </xdr:cNvPr>
        <xdr:cNvSpPr txBox="1">
          <a:spLocks noChangeArrowheads="1"/>
        </xdr:cNvSpPr>
      </xdr:nvSpPr>
      <xdr:spPr bwMode="auto">
        <a:xfrm>
          <a:off x="640080" y="10992394"/>
          <a:ext cx="4859655" cy="948145"/>
        </a:xfrm>
        <a:prstGeom prst="rect">
          <a:avLst/>
        </a:prstGeom>
        <a:noFill/>
        <a:ln w="9525">
          <a:noFill/>
          <a:miter lim="800000"/>
          <a:headEnd/>
          <a:tailEnd/>
        </a:ln>
      </xdr:spPr>
      <xdr:txBody>
        <a:bodyPr vertOverflow="clip" wrap="square" lIns="27432" tIns="18288" rIns="0" bIns="0" anchor="t" upright="1"/>
        <a:lstStyle/>
        <a:p>
          <a:pPr marL="0" marR="0" lvl="0" indent="0" algn="l" defTabSz="914400" rtl="0" eaLnBrk="1" fontAlgn="auto" latinLnBrk="0" hangingPunct="1">
            <a:lnSpc>
              <a:spcPct val="100000"/>
            </a:lnSpc>
            <a:spcBef>
              <a:spcPts val="0"/>
            </a:spcBef>
            <a:spcAft>
              <a:spcPts val="0"/>
            </a:spcAft>
            <a:buClrTx/>
            <a:buSzTx/>
            <a:buFontTx/>
            <a:buNone/>
            <a:tabLst/>
            <a:defRPr sz="1000"/>
          </a:pPr>
          <a:r>
            <a:rPr lang="nl-BE" sz="800" b="0" i="1" u="none" strike="noStrike" baseline="0">
              <a:solidFill>
                <a:schemeClr val="bg1">
                  <a:lumMod val="50000"/>
                </a:schemeClr>
              </a:solidFill>
              <a:latin typeface="Arial" panose="020B0604020202020204" pitchFamily="34" charset="0"/>
              <a:cs typeface="Arial" panose="020B0604020202020204" pitchFamily="34" charset="0"/>
            </a:rPr>
            <a:t>Deze rekentool is een uitgave van Viaverda en kwam tot stand binnen het VLAIO LA-traject </a:t>
          </a:r>
          <a:r>
            <a:rPr lang="nl-BE" sz="800" b="0" i="1" u="sng" strike="noStrike" baseline="0">
              <a:solidFill>
                <a:schemeClr val="bg1">
                  <a:lumMod val="50000"/>
                </a:schemeClr>
              </a:solidFill>
              <a:latin typeface="Arial" panose="020B0604020202020204" pitchFamily="34" charset="0"/>
              <a:cs typeface="Arial" panose="020B0604020202020204" pitchFamily="34" charset="0"/>
            </a:rPr>
            <a:t>'</a:t>
          </a: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OrnAqua: </a:t>
          </a:r>
          <a:b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b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een nieuw referentiekader voor irrigatie voor efficiënter watergebruik in de openluchtsierteelt'.</a:t>
          </a:r>
          <a:r>
            <a:rPr lang="nl-BE" sz="800" b="0" i="1" u="none" strike="noStrike" baseline="0">
              <a:solidFill>
                <a:schemeClr val="bg1">
                  <a:lumMod val="50000"/>
                </a:schemeClr>
              </a:solidFill>
              <a:latin typeface="Arial" panose="020B0604020202020204" pitchFamily="34" charset="0"/>
              <a:cs typeface="Arial" panose="020B0604020202020204" pitchFamily="34" charset="0"/>
            </a:rPr>
            <a:t>   </a:t>
          </a:r>
        </a:p>
      </xdr:txBody>
    </xdr:sp>
    <xdr:clientData/>
  </xdr:twoCellAnchor>
  <xdr:twoCellAnchor>
    <xdr:from>
      <xdr:col>21</xdr:col>
      <xdr:colOff>1442358</xdr:colOff>
      <xdr:row>3</xdr:row>
      <xdr:rowOff>301297</xdr:rowOff>
    </xdr:from>
    <xdr:to>
      <xdr:col>28</xdr:col>
      <xdr:colOff>346364</xdr:colOff>
      <xdr:row>21</xdr:row>
      <xdr:rowOff>9182</xdr:rowOff>
    </xdr:to>
    <xdr:sp macro="" textlink="">
      <xdr:nvSpPr>
        <xdr:cNvPr id="54" name="Rechthoek: afgeronde hoeken 53">
          <a:extLst>
            <a:ext uri="{FF2B5EF4-FFF2-40B4-BE49-F238E27FC236}">
              <a16:creationId xmlns:a16="http://schemas.microsoft.com/office/drawing/2014/main" id="{00000000-0008-0000-0100-000036000000}"/>
            </a:ext>
          </a:extLst>
        </xdr:cNvPr>
        <xdr:cNvSpPr/>
      </xdr:nvSpPr>
      <xdr:spPr>
        <a:xfrm>
          <a:off x="11504430" y="852140"/>
          <a:ext cx="5413139" cy="5124512"/>
        </a:xfrm>
        <a:prstGeom prst="roundRect">
          <a:avLst>
            <a:gd name="adj" fmla="val 0"/>
          </a:avLst>
        </a:prstGeom>
        <a:noFill/>
        <a:ln w="9525">
          <a:solidFill>
            <a:schemeClr val="bg1">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21</xdr:col>
      <xdr:colOff>1731172</xdr:colOff>
      <xdr:row>4</xdr:row>
      <xdr:rowOff>95257</xdr:rowOff>
    </xdr:from>
    <xdr:to>
      <xdr:col>28</xdr:col>
      <xdr:colOff>5848</xdr:colOff>
      <xdr:row>4</xdr:row>
      <xdr:rowOff>542342</xdr:rowOff>
    </xdr:to>
    <xdr:sp macro="" textlink="">
      <xdr:nvSpPr>
        <xdr:cNvPr id="56" name="Tekstvak 55">
          <a:extLst>
            <a:ext uri="{FF2B5EF4-FFF2-40B4-BE49-F238E27FC236}">
              <a16:creationId xmlns:a16="http://schemas.microsoft.com/office/drawing/2014/main" id="{00000000-0008-0000-0100-000038000000}"/>
            </a:ext>
          </a:extLst>
        </xdr:cNvPr>
        <xdr:cNvSpPr txBox="1"/>
      </xdr:nvSpPr>
      <xdr:spPr>
        <a:xfrm>
          <a:off x="11541922" y="1209682"/>
          <a:ext cx="4589751" cy="44708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2500">
              <a:solidFill>
                <a:sysClr val="windowText" lastClr="000000"/>
              </a:solidFill>
              <a:latin typeface="Arial" panose="020B0604020202020204" pitchFamily="34" charset="0"/>
              <a:cs typeface="Arial" panose="020B0604020202020204" pitchFamily="34" charset="0"/>
            </a:rPr>
            <a:t>Achtergrondinfo</a:t>
          </a:r>
        </a:p>
      </xdr:txBody>
    </xdr:sp>
    <xdr:clientData/>
  </xdr:twoCellAnchor>
  <xdr:twoCellAnchor>
    <xdr:from>
      <xdr:col>22</xdr:col>
      <xdr:colOff>44393</xdr:colOff>
      <xdr:row>4</xdr:row>
      <xdr:rowOff>588439</xdr:rowOff>
    </xdr:from>
    <xdr:to>
      <xdr:col>23</xdr:col>
      <xdr:colOff>179536</xdr:colOff>
      <xdr:row>4</xdr:row>
      <xdr:rowOff>628039</xdr:rowOff>
    </xdr:to>
    <xdr:sp macro="" textlink="">
      <xdr:nvSpPr>
        <xdr:cNvPr id="57" name="Rechthoek 56">
          <a:extLst>
            <a:ext uri="{FF2B5EF4-FFF2-40B4-BE49-F238E27FC236}">
              <a16:creationId xmlns:a16="http://schemas.microsoft.com/office/drawing/2014/main" id="{00000000-0008-0000-0100-000039000000}"/>
            </a:ext>
          </a:extLst>
        </xdr:cNvPr>
        <xdr:cNvSpPr/>
      </xdr:nvSpPr>
      <xdr:spPr>
        <a:xfrm>
          <a:off x="11636318" y="1702864"/>
          <a:ext cx="954293" cy="39600"/>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21</xdr:col>
      <xdr:colOff>1714501</xdr:colOff>
      <xdr:row>5</xdr:row>
      <xdr:rowOff>120556</xdr:rowOff>
    </xdr:from>
    <xdr:to>
      <xdr:col>28</xdr:col>
      <xdr:colOff>13607</xdr:colOff>
      <xdr:row>5</xdr:row>
      <xdr:rowOff>1122045</xdr:rowOff>
    </xdr:to>
    <xdr:sp macro="" textlink="">
      <xdr:nvSpPr>
        <xdr:cNvPr id="60" name="Tekstvak 59">
          <a:extLst>
            <a:ext uri="{FF2B5EF4-FFF2-40B4-BE49-F238E27FC236}">
              <a16:creationId xmlns:a16="http://schemas.microsoft.com/office/drawing/2014/main" id="{00000000-0008-0000-0100-00003C000000}"/>
            </a:ext>
          </a:extLst>
        </xdr:cNvPr>
        <xdr:cNvSpPr txBox="1"/>
      </xdr:nvSpPr>
      <xdr:spPr>
        <a:xfrm>
          <a:off x="11525251" y="1873156"/>
          <a:ext cx="4614181" cy="100148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numCol="1" spcCol="144000" rtlCol="0" anchor="t"/>
        <a:lstStyle/>
        <a:p>
          <a:pPr>
            <a:lnSpc>
              <a:spcPts val="1300"/>
            </a:lnSpc>
          </a:pPr>
          <a: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t>Tijdens het project werd irrigatie bij de vier gewastypes nauwkeurig opgevolgd. </a:t>
          </a:r>
          <a:b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t>Zo zijn er gemiddelden per irrigatietype bepaald, die afhankelijk van bodem, </a:t>
          </a:r>
          <a:b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t>gewas en het weer kunnen variëren. Deze gegevens worden gebruikt voor </a:t>
          </a:r>
          <a:b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t>de berekening van de</a:t>
          </a:r>
          <a:r>
            <a:rPr lang="nl-BE" sz="900" b="0" i="0" u="none" strike="noStrike" baseline="0">
              <a:solidFill>
                <a:sysClr val="windowText" lastClr="000000"/>
              </a:solidFill>
              <a:effectLst/>
              <a:latin typeface="Arial" panose="020B0604020202020204" pitchFamily="34" charset="0"/>
              <a:ea typeface="+mn-ea"/>
              <a:cs typeface="Arial" panose="020B0604020202020204" pitchFamily="34" charset="0"/>
            </a:rPr>
            <a:t> geschatte totale variabele </a:t>
          </a:r>
          <a:r>
            <a:rPr lang="nl-BE" sz="900" b="0" i="0" u="none" strike="noStrike">
              <a:solidFill>
                <a:sysClr val="windowText" lastClr="000000"/>
              </a:solidFill>
              <a:effectLst/>
              <a:latin typeface="Arial" panose="020B0604020202020204" pitchFamily="34" charset="0"/>
              <a:ea typeface="+mn-ea"/>
              <a:cs typeface="Arial" panose="020B0604020202020204" pitchFamily="34" charset="0"/>
            </a:rPr>
            <a:t>irrigatiekost bij je teelt.</a:t>
          </a:r>
        </a:p>
      </xdr:txBody>
    </xdr:sp>
    <xdr:clientData/>
  </xdr:twoCellAnchor>
  <xdr:twoCellAnchor>
    <xdr:from>
      <xdr:col>0</xdr:col>
      <xdr:colOff>510540</xdr:colOff>
      <xdr:row>1</xdr:row>
      <xdr:rowOff>38100</xdr:rowOff>
    </xdr:from>
    <xdr:to>
      <xdr:col>5</xdr:col>
      <xdr:colOff>7380</xdr:colOff>
      <xdr:row>2</xdr:row>
      <xdr:rowOff>175620</xdr:rowOff>
    </xdr:to>
    <xdr:sp macro="" textlink="">
      <xdr:nvSpPr>
        <xdr:cNvPr id="15" name="Rechthoek: afgeronde hoeken 14">
          <a:hlinkClick xmlns:r="http://schemas.openxmlformats.org/officeDocument/2006/relationships" r:id="rId6"/>
          <a:extLst>
            <a:ext uri="{FF2B5EF4-FFF2-40B4-BE49-F238E27FC236}">
              <a16:creationId xmlns:a16="http://schemas.microsoft.com/office/drawing/2014/main" id="{00000000-0008-0000-0100-00000F000000}"/>
            </a:ext>
          </a:extLst>
        </xdr:cNvPr>
        <xdr:cNvSpPr/>
      </xdr:nvSpPr>
      <xdr:spPr>
        <a:xfrm>
          <a:off x="510540" y="220980"/>
          <a:ext cx="222480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a:latin typeface="Arial" panose="020B0604020202020204" pitchFamily="34" charset="0"/>
              <a:cs typeface="Arial" panose="020B0604020202020204" pitchFamily="34" charset="0"/>
            </a:rPr>
            <a:t>&gt; Terug</a:t>
          </a:r>
          <a:r>
            <a:rPr lang="nl-BE" sz="1100" baseline="0">
              <a:latin typeface="Arial" panose="020B0604020202020204" pitchFamily="34" charset="0"/>
              <a:cs typeface="Arial" panose="020B0604020202020204" pitchFamily="34" charset="0"/>
            </a:rPr>
            <a:t> naar Welkom </a:t>
          </a:r>
          <a:endParaRPr lang="nl-BE" sz="1100">
            <a:latin typeface="Arial" panose="020B0604020202020204" pitchFamily="34" charset="0"/>
            <a:cs typeface="Arial" panose="020B0604020202020204" pitchFamily="34" charset="0"/>
          </a:endParaRPr>
        </a:p>
      </xdr:txBody>
    </xdr:sp>
    <xdr:clientData/>
  </xdr:twoCellAnchor>
  <xdr:twoCellAnchor>
    <xdr:from>
      <xdr:col>5</xdr:col>
      <xdr:colOff>218955</xdr:colOff>
      <xdr:row>1</xdr:row>
      <xdr:rowOff>38100</xdr:rowOff>
    </xdr:from>
    <xdr:to>
      <xdr:col>15</xdr:col>
      <xdr:colOff>824745</xdr:colOff>
      <xdr:row>2</xdr:row>
      <xdr:rowOff>175620</xdr:rowOff>
    </xdr:to>
    <xdr:sp macro="" textlink="">
      <xdr:nvSpPr>
        <xdr:cNvPr id="16" name="Rechthoek: afgeronde hoeken 15">
          <a:hlinkClick xmlns:r="http://schemas.openxmlformats.org/officeDocument/2006/relationships" r:id="rId3"/>
          <a:extLst>
            <a:ext uri="{FF2B5EF4-FFF2-40B4-BE49-F238E27FC236}">
              <a16:creationId xmlns:a16="http://schemas.microsoft.com/office/drawing/2014/main" id="{00000000-0008-0000-0100-000010000000}"/>
            </a:ext>
          </a:extLst>
        </xdr:cNvPr>
        <xdr:cNvSpPr/>
      </xdr:nvSpPr>
      <xdr:spPr>
        <a:xfrm>
          <a:off x="2946915" y="220980"/>
          <a:ext cx="281559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Infofiches irrigatiemateriaal  </a:t>
          </a:r>
          <a:endParaRPr lang="nl-BE" sz="1100">
            <a:latin typeface="Arial" panose="020B0604020202020204" pitchFamily="34" charset="0"/>
            <a:cs typeface="Arial" panose="020B0604020202020204" pitchFamily="34" charset="0"/>
          </a:endParaRPr>
        </a:p>
      </xdr:txBody>
    </xdr:sp>
    <xdr:clientData/>
  </xdr:twoCellAnchor>
  <xdr:twoCellAnchor>
    <xdr:from>
      <xdr:col>15</xdr:col>
      <xdr:colOff>1036320</xdr:colOff>
      <xdr:row>1</xdr:row>
      <xdr:rowOff>38100</xdr:rowOff>
    </xdr:from>
    <xdr:to>
      <xdr:col>18</xdr:col>
      <xdr:colOff>479820</xdr:colOff>
      <xdr:row>2</xdr:row>
      <xdr:rowOff>175620</xdr:rowOff>
    </xdr:to>
    <xdr:sp macro="" textlink="">
      <xdr:nvSpPr>
        <xdr:cNvPr id="18" name="Rechthoek: afgeronde hoeken 17">
          <a:hlinkClick xmlns:r="http://schemas.openxmlformats.org/officeDocument/2006/relationships" r:id="rId7"/>
          <a:extLst>
            <a:ext uri="{FF2B5EF4-FFF2-40B4-BE49-F238E27FC236}">
              <a16:creationId xmlns:a16="http://schemas.microsoft.com/office/drawing/2014/main" id="{00000000-0008-0000-0100-000012000000}"/>
            </a:ext>
          </a:extLst>
        </xdr:cNvPr>
        <xdr:cNvSpPr/>
      </xdr:nvSpPr>
      <xdr:spPr>
        <a:xfrm>
          <a:off x="5974080" y="220980"/>
          <a:ext cx="222480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Casestudies  </a:t>
          </a:r>
          <a:endParaRPr lang="nl-BE" sz="1100">
            <a:latin typeface="Arial" panose="020B0604020202020204" pitchFamily="34" charset="0"/>
            <a:cs typeface="Arial" panose="020B0604020202020204" pitchFamily="34" charset="0"/>
          </a:endParaRPr>
        </a:p>
      </xdr:txBody>
    </xdr:sp>
    <xdr:clientData/>
  </xdr:twoCellAnchor>
  <mc:AlternateContent xmlns:mc="http://schemas.openxmlformats.org/markup-compatibility/2006">
    <mc:Choice xmlns:a14="http://schemas.microsoft.com/office/drawing/2010/main" Requires="a14">
      <xdr:twoCellAnchor editAs="oneCell">
        <xdr:from>
          <xdr:col>9</xdr:col>
          <xdr:colOff>47625</xdr:colOff>
          <xdr:row>18</xdr:row>
          <xdr:rowOff>19050</xdr:rowOff>
        </xdr:from>
        <xdr:to>
          <xdr:col>13</xdr:col>
          <xdr:colOff>95250</xdr:colOff>
          <xdr:row>19</xdr:row>
          <xdr:rowOff>57150</xdr:rowOff>
        </xdr:to>
        <xdr:sp macro="" textlink="">
          <xdr:nvSpPr>
            <xdr:cNvPr id="2051" name="Check Box 3" hidden="1">
              <a:extLst>
                <a:ext uri="{63B3BB69-23CF-44E3-9099-C40C66FF867C}">
                  <a14:compatExt spid="_x0000_s2051"/>
                </a:ext>
                <a:ext uri="{FF2B5EF4-FFF2-40B4-BE49-F238E27FC236}">
                  <a16:creationId xmlns:a16="http://schemas.microsoft.com/office/drawing/2014/main" id="{00000000-0008-0000-0100-000003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26</xdr:row>
          <xdr:rowOff>19050</xdr:rowOff>
        </xdr:from>
        <xdr:to>
          <xdr:col>13</xdr:col>
          <xdr:colOff>28575</xdr:colOff>
          <xdr:row>27</xdr:row>
          <xdr:rowOff>57150</xdr:rowOff>
        </xdr:to>
        <xdr:sp macro="" textlink="">
          <xdr:nvSpPr>
            <xdr:cNvPr id="2052" name="Check Box 4" hidden="1">
              <a:extLst>
                <a:ext uri="{63B3BB69-23CF-44E3-9099-C40C66FF867C}">
                  <a14:compatExt spid="_x0000_s2052"/>
                </a:ext>
                <a:ext uri="{FF2B5EF4-FFF2-40B4-BE49-F238E27FC236}">
                  <a16:creationId xmlns:a16="http://schemas.microsoft.com/office/drawing/2014/main" id="{00000000-0008-0000-0100-000004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27</xdr:row>
          <xdr:rowOff>85725</xdr:rowOff>
        </xdr:from>
        <xdr:to>
          <xdr:col>13</xdr:col>
          <xdr:colOff>19050</xdr:colOff>
          <xdr:row>29</xdr:row>
          <xdr:rowOff>95250</xdr:rowOff>
        </xdr:to>
        <xdr:sp macro="" textlink="">
          <xdr:nvSpPr>
            <xdr:cNvPr id="2053" name="Check Box 5" hidden="1">
              <a:extLst>
                <a:ext uri="{63B3BB69-23CF-44E3-9099-C40C66FF867C}">
                  <a14:compatExt spid="_x0000_s2053"/>
                </a:ext>
                <a:ext uri="{FF2B5EF4-FFF2-40B4-BE49-F238E27FC236}">
                  <a16:creationId xmlns:a16="http://schemas.microsoft.com/office/drawing/2014/main" id="{00000000-0008-0000-0100-00000508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26</xdr:col>
      <xdr:colOff>371475</xdr:colOff>
      <xdr:row>4</xdr:row>
      <xdr:rowOff>182141</xdr:rowOff>
    </xdr:from>
    <xdr:to>
      <xdr:col>28</xdr:col>
      <xdr:colOff>74140</xdr:colOff>
      <xdr:row>4</xdr:row>
      <xdr:rowOff>539376</xdr:rowOff>
    </xdr:to>
    <xdr:pic>
      <xdr:nvPicPr>
        <xdr:cNvPr id="10" name="Afbeelding 9">
          <a:extLst>
            <a:ext uri="{FF2B5EF4-FFF2-40B4-BE49-F238E27FC236}">
              <a16:creationId xmlns:a16="http://schemas.microsoft.com/office/drawing/2014/main" id="{ABCB6D0D-2092-0CF7-33DE-9A27DFB29251}"/>
            </a:ext>
          </a:extLst>
        </xdr:cNvPr>
        <xdr:cNvPicPr>
          <a:picLocks noChangeAspect="1"/>
        </xdr:cNvPicPr>
      </xdr:nvPicPr>
      <xdr:blipFill>
        <a:blip xmlns:r="http://schemas.openxmlformats.org/officeDocument/2006/relationships" r:embed="rId4"/>
        <a:stretch>
          <a:fillRect/>
        </a:stretch>
      </xdr:blipFill>
      <xdr:spPr>
        <a:xfrm>
          <a:off x="14573250" y="1296566"/>
          <a:ext cx="1626715" cy="357235"/>
        </a:xfrm>
        <a:prstGeom prst="rect">
          <a:avLst/>
        </a:prstGeom>
      </xdr:spPr>
    </xdr:pic>
    <xdr:clientData/>
  </xdr:twoCellAnchor>
  <xdr:twoCellAnchor editAs="oneCell">
    <xdr:from>
      <xdr:col>0</xdr:col>
      <xdr:colOff>632460</xdr:colOff>
      <xdr:row>54</xdr:row>
      <xdr:rowOff>0</xdr:rowOff>
    </xdr:from>
    <xdr:to>
      <xdr:col>10</xdr:col>
      <xdr:colOff>144787</xdr:colOff>
      <xdr:row>56</xdr:row>
      <xdr:rowOff>117349</xdr:rowOff>
    </xdr:to>
    <xdr:pic>
      <xdr:nvPicPr>
        <xdr:cNvPr id="11" name="Afbeelding 10">
          <a:extLst>
            <a:ext uri="{FF2B5EF4-FFF2-40B4-BE49-F238E27FC236}">
              <a16:creationId xmlns:a16="http://schemas.microsoft.com/office/drawing/2014/main" id="{CFDA58EB-837C-9DA9-E6C1-9D2F03CB28F5}"/>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32460" y="11346180"/>
          <a:ext cx="3444247" cy="4907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18</xdr:col>
      <xdr:colOff>47673</xdr:colOff>
      <xdr:row>45</xdr:row>
      <xdr:rowOff>27499</xdr:rowOff>
    </xdr:from>
    <xdr:to>
      <xdr:col>22</xdr:col>
      <xdr:colOff>40963</xdr:colOff>
      <xdr:row>58</xdr:row>
      <xdr:rowOff>119307</xdr:rowOff>
    </xdr:to>
    <xdr:graphicFrame macro="">
      <xdr:nvGraphicFramePr>
        <xdr:cNvPr id="4" name="Grafiek 3">
          <a:extLst>
            <a:ext uri="{FF2B5EF4-FFF2-40B4-BE49-F238E27FC236}">
              <a16:creationId xmlns:a16="http://schemas.microsoft.com/office/drawing/2014/main" id="{00000000-0008-0000-02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22</xdr:col>
      <xdr:colOff>18421</xdr:colOff>
      <xdr:row>21</xdr:row>
      <xdr:rowOff>8299</xdr:rowOff>
    </xdr:from>
    <xdr:to>
      <xdr:col>25</xdr:col>
      <xdr:colOff>2232663</xdr:colOff>
      <xdr:row>34</xdr:row>
      <xdr:rowOff>113819</xdr:rowOff>
    </xdr:to>
    <xdr:graphicFrame macro="">
      <xdr:nvGraphicFramePr>
        <xdr:cNvPr id="5" name="Grafiek 4">
          <a:extLst>
            <a:ext uri="{FF2B5EF4-FFF2-40B4-BE49-F238E27FC236}">
              <a16:creationId xmlns:a16="http://schemas.microsoft.com/office/drawing/2014/main" id="{00000000-0008-0000-02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22</xdr:col>
      <xdr:colOff>34825</xdr:colOff>
      <xdr:row>8</xdr:row>
      <xdr:rowOff>5772</xdr:rowOff>
    </xdr:from>
    <xdr:to>
      <xdr:col>25</xdr:col>
      <xdr:colOff>2251012</xdr:colOff>
      <xdr:row>19</xdr:row>
      <xdr:rowOff>163975</xdr:rowOff>
    </xdr:to>
    <xdr:graphicFrame macro="">
      <xdr:nvGraphicFramePr>
        <xdr:cNvPr id="8" name="Grafiek 7">
          <a:extLst>
            <a:ext uri="{FF2B5EF4-FFF2-40B4-BE49-F238E27FC236}">
              <a16:creationId xmlns:a16="http://schemas.microsoft.com/office/drawing/2014/main" id="{00000000-0008-0000-0200-000008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0</xdr:colOff>
      <xdr:row>1</xdr:row>
      <xdr:rowOff>155145</xdr:rowOff>
    </xdr:from>
    <xdr:to>
      <xdr:col>10</xdr:col>
      <xdr:colOff>190500</xdr:colOff>
      <xdr:row>5</xdr:row>
      <xdr:rowOff>0</xdr:rowOff>
    </xdr:to>
    <xdr:sp macro="" textlink="">
      <xdr:nvSpPr>
        <xdr:cNvPr id="3" name="Tekstvak 2">
          <a:extLst>
            <a:ext uri="{FF2B5EF4-FFF2-40B4-BE49-F238E27FC236}">
              <a16:creationId xmlns:a16="http://schemas.microsoft.com/office/drawing/2014/main" id="{00000000-0008-0000-0200-000003000000}"/>
            </a:ext>
          </a:extLst>
        </xdr:cNvPr>
        <xdr:cNvSpPr txBox="1"/>
      </xdr:nvSpPr>
      <xdr:spPr>
        <a:xfrm>
          <a:off x="0" y="680925"/>
          <a:ext cx="3596640" cy="63733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800">
              <a:solidFill>
                <a:sysClr val="windowText" lastClr="000000"/>
              </a:solidFill>
              <a:latin typeface="Arial" panose="020B0604020202020204" pitchFamily="34" charset="0"/>
              <a:ea typeface="+mn-ea"/>
              <a:cs typeface="Arial" panose="020B0604020202020204" pitchFamily="34" charset="0"/>
            </a:rPr>
            <a:t>Het tablad "kostenanalyse" biedt een overzicht van de actuele kost per irrigatiebeurt, de geraamde jaarlijkse irrigatiekosten en de verwachte meeropbrengst, op basis van uw huidige irrigatiesysteem of een systeem dat</a:t>
          </a:r>
          <a:r>
            <a:rPr lang="nl-BE" sz="800" baseline="0">
              <a:solidFill>
                <a:sysClr val="windowText" lastClr="000000"/>
              </a:solidFill>
              <a:latin typeface="Arial" panose="020B0604020202020204" pitchFamily="34" charset="0"/>
              <a:ea typeface="+mn-ea"/>
              <a:cs typeface="Arial" panose="020B0604020202020204" pitchFamily="34" charset="0"/>
            </a:rPr>
            <a:t> je</a:t>
          </a:r>
          <a:r>
            <a:rPr lang="nl-BE" sz="800">
              <a:solidFill>
                <a:sysClr val="windowText" lastClr="000000"/>
              </a:solidFill>
              <a:latin typeface="Arial" panose="020B0604020202020204" pitchFamily="34" charset="0"/>
              <a:ea typeface="+mn-ea"/>
              <a:cs typeface="Arial" panose="020B0604020202020204" pitchFamily="34" charset="0"/>
            </a:rPr>
            <a:t> overweegt aan te leggen.</a:t>
          </a:r>
        </a:p>
        <a:p>
          <a:endParaRPr lang="nl-BE" sz="800">
            <a:solidFill>
              <a:srgbClr val="28E2A1"/>
            </a:solidFill>
            <a:latin typeface="Arial" panose="020B0604020202020204" pitchFamily="34" charset="0"/>
            <a:cs typeface="Arial" panose="020B0604020202020204" pitchFamily="34" charset="0"/>
          </a:endParaRPr>
        </a:p>
      </xdr:txBody>
    </xdr:sp>
    <xdr:clientData/>
  </xdr:twoCellAnchor>
  <xdr:twoCellAnchor>
    <xdr:from>
      <xdr:col>1</xdr:col>
      <xdr:colOff>91440</xdr:colOff>
      <xdr:row>20</xdr:row>
      <xdr:rowOff>58703</xdr:rowOff>
    </xdr:from>
    <xdr:to>
      <xdr:col>7</xdr:col>
      <xdr:colOff>335280</xdr:colOff>
      <xdr:row>25</xdr:row>
      <xdr:rowOff>38100</xdr:rowOff>
    </xdr:to>
    <xdr:sp macro="" textlink="">
      <xdr:nvSpPr>
        <xdr:cNvPr id="7" name="Tekstvak 6">
          <a:extLst>
            <a:ext uri="{FF2B5EF4-FFF2-40B4-BE49-F238E27FC236}">
              <a16:creationId xmlns:a16="http://schemas.microsoft.com/office/drawing/2014/main" id="{00000000-0008-0000-0200-000007000000}"/>
            </a:ext>
          </a:extLst>
        </xdr:cNvPr>
        <xdr:cNvSpPr txBox="1"/>
      </xdr:nvSpPr>
      <xdr:spPr>
        <a:xfrm>
          <a:off x="701040" y="4653563"/>
          <a:ext cx="2651760" cy="91665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800">
              <a:solidFill>
                <a:schemeClr val="dk1"/>
              </a:solidFill>
              <a:effectLst/>
              <a:latin typeface="Arial" panose="020B0604020202020204" pitchFamily="34" charset="0"/>
              <a:ea typeface="+mn-ea"/>
              <a:cs typeface="Arial" panose="020B0604020202020204" pitchFamily="34" charset="0"/>
            </a:rPr>
            <a:t>Tijdens het project werd</a:t>
          </a:r>
          <a:r>
            <a:rPr lang="nl-BE" sz="800" baseline="0">
              <a:solidFill>
                <a:schemeClr val="dk1"/>
              </a:solidFill>
              <a:effectLst/>
              <a:latin typeface="Arial" panose="020B0604020202020204" pitchFamily="34" charset="0"/>
              <a:ea typeface="+mn-ea"/>
              <a:cs typeface="Arial" panose="020B0604020202020204" pitchFamily="34" charset="0"/>
            </a:rPr>
            <a:t> irrigatie bij de vier gewastypes nauwkeurig opgevolgd. Zo zijn er gemiddelden per irrigatietype bepaald, die afhankelijk van bodem, gewas en het weer kunnen variëren.</a:t>
          </a:r>
          <a:endParaRPr lang="nl-BE" sz="800">
            <a:effectLst/>
            <a:latin typeface="Arial" panose="020B0604020202020204" pitchFamily="34" charset="0"/>
            <a:cs typeface="Arial" panose="020B0604020202020204" pitchFamily="34" charset="0"/>
          </a:endParaRPr>
        </a:p>
        <a:p>
          <a:endParaRPr lang="nl-BE" sz="800">
            <a:latin typeface="Arial" panose="020B0604020202020204" pitchFamily="34" charset="0"/>
            <a:cs typeface="Arial" panose="020B0604020202020204" pitchFamily="34" charset="0"/>
          </a:endParaRPr>
        </a:p>
        <a:p>
          <a:r>
            <a:rPr lang="nl-BE" sz="800" b="1" baseline="0">
              <a:solidFill>
                <a:schemeClr val="dk1"/>
              </a:solidFill>
              <a:effectLst/>
              <a:latin typeface="Arial" panose="020B0604020202020204" pitchFamily="34" charset="0"/>
              <a:ea typeface="+mn-ea"/>
              <a:cs typeface="Arial" panose="020B0604020202020204" pitchFamily="34" charset="0"/>
            </a:rPr>
            <a:t>Deze waarden mogen aangepast worden naar de eigen situatie.</a:t>
          </a:r>
          <a:endParaRPr lang="nl-BE" sz="800" b="1">
            <a:latin typeface="Arial" panose="020B0604020202020204" pitchFamily="34" charset="0"/>
            <a:cs typeface="Arial" panose="020B0604020202020204" pitchFamily="34" charset="0"/>
          </a:endParaRPr>
        </a:p>
      </xdr:txBody>
    </xdr:sp>
    <xdr:clientData/>
  </xdr:twoCellAnchor>
  <xdr:twoCellAnchor>
    <xdr:from>
      <xdr:col>17</xdr:col>
      <xdr:colOff>258503</xdr:colOff>
      <xdr:row>26</xdr:row>
      <xdr:rowOff>57084</xdr:rowOff>
    </xdr:from>
    <xdr:to>
      <xdr:col>22</xdr:col>
      <xdr:colOff>97618</xdr:colOff>
      <xdr:row>28</xdr:row>
      <xdr:rowOff>161471</xdr:rowOff>
    </xdr:to>
    <xdr:sp macro="" textlink="">
      <xdr:nvSpPr>
        <xdr:cNvPr id="9" name="Tekstvak 8">
          <a:extLst>
            <a:ext uri="{FF2B5EF4-FFF2-40B4-BE49-F238E27FC236}">
              <a16:creationId xmlns:a16="http://schemas.microsoft.com/office/drawing/2014/main" id="{00000000-0008-0000-0200-000009000000}"/>
            </a:ext>
          </a:extLst>
        </xdr:cNvPr>
        <xdr:cNvSpPr txBox="1"/>
      </xdr:nvSpPr>
      <xdr:spPr>
        <a:xfrm>
          <a:off x="22011222" y="4819584"/>
          <a:ext cx="9030740" cy="473481"/>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800" b="1">
              <a:latin typeface="Arial" panose="020B0604020202020204" pitchFamily="34" charset="0"/>
              <a:cs typeface="Arial" panose="020B0604020202020204" pitchFamily="34" charset="0"/>
            </a:rPr>
            <a:t>De meerwaarde die hier bepaald wordt, is enkel afhankelijk van irrigatie,</a:t>
          </a:r>
          <a:r>
            <a:rPr lang="nl-BE" sz="800" b="1" baseline="0">
              <a:latin typeface="Arial" panose="020B0604020202020204" pitchFamily="34" charset="0"/>
              <a:cs typeface="Arial" panose="020B0604020202020204" pitchFamily="34" charset="0"/>
            </a:rPr>
            <a:t> er wordt geen rekening gehouden met de kosten verbonden aan het onderhoud van de teelt zelf</a:t>
          </a:r>
          <a:r>
            <a:rPr lang="nl-BE" sz="800" baseline="0">
              <a:latin typeface="Arial" panose="020B0604020202020204" pitchFamily="34" charset="0"/>
              <a:cs typeface="Arial" panose="020B0604020202020204" pitchFamily="34" charset="0"/>
            </a:rPr>
            <a:t>.</a:t>
          </a:r>
          <a:endParaRPr lang="nl-BE" sz="800">
            <a:latin typeface="Arial" panose="020B0604020202020204" pitchFamily="34" charset="0"/>
            <a:cs typeface="Arial" panose="020B0604020202020204" pitchFamily="34" charset="0"/>
          </a:endParaRPr>
        </a:p>
      </xdr:txBody>
    </xdr:sp>
    <xdr:clientData/>
  </xdr:twoCellAnchor>
  <xdr:twoCellAnchor>
    <xdr:from>
      <xdr:col>0</xdr:col>
      <xdr:colOff>158115</xdr:colOff>
      <xdr:row>26</xdr:row>
      <xdr:rowOff>71060</xdr:rowOff>
    </xdr:from>
    <xdr:to>
      <xdr:col>7</xdr:col>
      <xdr:colOff>388620</xdr:colOff>
      <xdr:row>29</xdr:row>
      <xdr:rowOff>22860</xdr:rowOff>
    </xdr:to>
    <xdr:sp macro="" textlink="">
      <xdr:nvSpPr>
        <xdr:cNvPr id="10" name="Tekstvak 9">
          <a:extLst>
            <a:ext uri="{FF2B5EF4-FFF2-40B4-BE49-F238E27FC236}">
              <a16:creationId xmlns:a16="http://schemas.microsoft.com/office/drawing/2014/main" id="{00000000-0008-0000-0200-00000A000000}"/>
            </a:ext>
          </a:extLst>
        </xdr:cNvPr>
        <xdr:cNvSpPr txBox="1"/>
      </xdr:nvSpPr>
      <xdr:spPr>
        <a:xfrm>
          <a:off x="158115" y="5648900"/>
          <a:ext cx="2988945" cy="500440"/>
        </a:xfrm>
        <a:prstGeom prst="rect">
          <a:avLst/>
        </a:prstGeom>
        <a:solidFill>
          <a:schemeClr val="accent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100"/>
            <a:t>Nu bepaald</a:t>
          </a:r>
          <a:r>
            <a:rPr lang="nl-BE" sz="1100" baseline="0"/>
            <a:t> op basis van input Viaverda en BDB --&gt; nog eens bekijken door iedereen</a:t>
          </a:r>
          <a:endParaRPr lang="nl-BE" sz="1100"/>
        </a:p>
      </xdr:txBody>
    </xdr:sp>
    <xdr:clientData/>
  </xdr:twoCellAnchor>
  <xdr:twoCellAnchor>
    <xdr:from>
      <xdr:col>11</xdr:col>
      <xdr:colOff>22860</xdr:colOff>
      <xdr:row>0</xdr:row>
      <xdr:rowOff>0</xdr:rowOff>
    </xdr:from>
    <xdr:to>
      <xdr:col>13</xdr:col>
      <xdr:colOff>69014</xdr:colOff>
      <xdr:row>4</xdr:row>
      <xdr:rowOff>72522</xdr:rowOff>
    </xdr:to>
    <xdr:sp macro="" textlink="">
      <xdr:nvSpPr>
        <xdr:cNvPr id="11" name="Tekstvak 10">
          <a:extLst>
            <a:ext uri="{FF2B5EF4-FFF2-40B4-BE49-F238E27FC236}">
              <a16:creationId xmlns:a16="http://schemas.microsoft.com/office/drawing/2014/main" id="{00000000-0008-0000-0200-00000B000000}"/>
            </a:ext>
          </a:extLst>
        </xdr:cNvPr>
        <xdr:cNvSpPr txBox="1"/>
      </xdr:nvSpPr>
      <xdr:spPr>
        <a:xfrm>
          <a:off x="4038600" y="0"/>
          <a:ext cx="1996874" cy="1207902"/>
        </a:xfrm>
        <a:prstGeom prst="rect">
          <a:avLst/>
        </a:prstGeom>
        <a:solidFill>
          <a:schemeClr val="accent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100"/>
            <a:t>Teler dient deze informatie allen zelf aan te leveren,</a:t>
          </a:r>
          <a:r>
            <a:rPr lang="nl-BE" sz="1100" baseline="0"/>
            <a:t> of kan eerst een kosteninschatting maken en op basis hiervan de kostenanalyse uitvoeren</a:t>
          </a:r>
          <a:endParaRPr lang="nl-BE" sz="1100"/>
        </a:p>
      </xdr:txBody>
    </xdr:sp>
    <xdr:clientData/>
  </xdr:twoCellAnchor>
  <xdr:twoCellAnchor>
    <xdr:from>
      <xdr:col>0</xdr:col>
      <xdr:colOff>60960</xdr:colOff>
      <xdr:row>1</xdr:row>
      <xdr:rowOff>7620</xdr:rowOff>
    </xdr:from>
    <xdr:to>
      <xdr:col>1</xdr:col>
      <xdr:colOff>441960</xdr:colOff>
      <xdr:row>1</xdr:row>
      <xdr:rowOff>53340</xdr:rowOff>
    </xdr:to>
    <xdr:sp macro="" textlink="">
      <xdr:nvSpPr>
        <xdr:cNvPr id="13" name="Rechthoek 12">
          <a:extLst>
            <a:ext uri="{FF2B5EF4-FFF2-40B4-BE49-F238E27FC236}">
              <a16:creationId xmlns:a16="http://schemas.microsoft.com/office/drawing/2014/main" id="{00000000-0008-0000-0200-00000D000000}"/>
            </a:ext>
          </a:extLst>
        </xdr:cNvPr>
        <xdr:cNvSpPr/>
      </xdr:nvSpPr>
      <xdr:spPr>
        <a:xfrm>
          <a:off x="60960" y="533400"/>
          <a:ext cx="990600" cy="45720"/>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9</xdr:col>
      <xdr:colOff>60960</xdr:colOff>
      <xdr:row>39</xdr:row>
      <xdr:rowOff>114300</xdr:rowOff>
    </xdr:from>
    <xdr:to>
      <xdr:col>13</xdr:col>
      <xdr:colOff>421005</xdr:colOff>
      <xdr:row>42</xdr:row>
      <xdr:rowOff>137160</xdr:rowOff>
    </xdr:to>
    <xdr:sp macro="" textlink="">
      <xdr:nvSpPr>
        <xdr:cNvPr id="15" name="Tekstvak 14">
          <a:extLst>
            <a:ext uri="{FF2B5EF4-FFF2-40B4-BE49-F238E27FC236}">
              <a16:creationId xmlns:a16="http://schemas.microsoft.com/office/drawing/2014/main" id="{00000000-0008-0000-0200-00000F000000}"/>
            </a:ext>
          </a:extLst>
        </xdr:cNvPr>
        <xdr:cNvSpPr txBox="1"/>
      </xdr:nvSpPr>
      <xdr:spPr>
        <a:xfrm>
          <a:off x="3398520" y="8107680"/>
          <a:ext cx="2988945" cy="571500"/>
        </a:xfrm>
        <a:prstGeom prst="rect">
          <a:avLst/>
        </a:prstGeom>
        <a:solidFill>
          <a:schemeClr val="accent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100"/>
            <a:t>Kunnen we al richtwaarden meegeven voor de geschatte</a:t>
          </a:r>
          <a:r>
            <a:rPr lang="nl-BE" sz="1100" baseline="0"/>
            <a:t> uitval? </a:t>
          </a:r>
          <a:endParaRPr lang="nl-BE" sz="1100"/>
        </a:p>
      </xdr:txBody>
    </xdr:sp>
    <xdr:clientData/>
  </xdr:twoCellAnchor>
  <xdr:twoCellAnchor>
    <xdr:from>
      <xdr:col>18</xdr:col>
      <xdr:colOff>0</xdr:colOff>
      <xdr:row>30</xdr:row>
      <xdr:rowOff>26276</xdr:rowOff>
    </xdr:from>
    <xdr:to>
      <xdr:col>21</xdr:col>
      <xdr:colOff>779517</xdr:colOff>
      <xdr:row>43</xdr:row>
      <xdr:rowOff>124771</xdr:rowOff>
    </xdr:to>
    <xdr:graphicFrame macro="">
      <xdr:nvGraphicFramePr>
        <xdr:cNvPr id="16" name="Grafiek 15">
          <a:extLst>
            <a:ext uri="{FF2B5EF4-FFF2-40B4-BE49-F238E27FC236}">
              <a16:creationId xmlns:a16="http://schemas.microsoft.com/office/drawing/2014/main" id="{00000000-0008-0000-0200-00001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17</xdr:col>
      <xdr:colOff>0</xdr:colOff>
      <xdr:row>0</xdr:row>
      <xdr:rowOff>38100</xdr:rowOff>
    </xdr:from>
    <xdr:to>
      <xdr:col>19</xdr:col>
      <xdr:colOff>747194</xdr:colOff>
      <xdr:row>4</xdr:row>
      <xdr:rowOff>110622</xdr:rowOff>
    </xdr:to>
    <xdr:sp macro="" textlink="">
      <xdr:nvSpPr>
        <xdr:cNvPr id="17" name="Tekstvak 16">
          <a:extLst>
            <a:ext uri="{FF2B5EF4-FFF2-40B4-BE49-F238E27FC236}">
              <a16:creationId xmlns:a16="http://schemas.microsoft.com/office/drawing/2014/main" id="{00000000-0008-0000-0200-000011000000}"/>
            </a:ext>
          </a:extLst>
        </xdr:cNvPr>
        <xdr:cNvSpPr txBox="1"/>
      </xdr:nvSpPr>
      <xdr:spPr>
        <a:xfrm>
          <a:off x="7368540" y="38100"/>
          <a:ext cx="1996874" cy="1207902"/>
        </a:xfrm>
        <a:prstGeom prst="rect">
          <a:avLst/>
        </a:prstGeom>
        <a:solidFill>
          <a:schemeClr val="accent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1100"/>
            <a:t>Enige parameter die in rekening</a:t>
          </a:r>
          <a:r>
            <a:rPr lang="nl-BE" sz="1100" baseline="0"/>
            <a:t> wordt gebracht is de uitval, andere parameters kunnen in rekening gebracht worden </a:t>
          </a:r>
          <a:endParaRPr lang="nl-BE"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43</xdr:col>
      <xdr:colOff>235976</xdr:colOff>
      <xdr:row>5</xdr:row>
      <xdr:rowOff>63062</xdr:rowOff>
    </xdr:from>
    <xdr:to>
      <xdr:col>46</xdr:col>
      <xdr:colOff>15227</xdr:colOff>
      <xdr:row>7</xdr:row>
      <xdr:rowOff>47153</xdr:rowOff>
    </xdr:to>
    <xdr:pic>
      <xdr:nvPicPr>
        <xdr:cNvPr id="8" name="Afbeelding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1"/>
        <a:stretch>
          <a:fillRect/>
        </a:stretch>
      </xdr:blipFill>
      <xdr:spPr>
        <a:xfrm>
          <a:off x="27352666" y="1245476"/>
          <a:ext cx="1671113" cy="351953"/>
        </a:xfrm>
        <a:prstGeom prst="rect">
          <a:avLst/>
        </a:prstGeom>
      </xdr:spPr>
    </xdr:pic>
    <xdr:clientData/>
  </xdr:twoCellAnchor>
  <xdr:twoCellAnchor>
    <xdr:from>
      <xdr:col>0</xdr:col>
      <xdr:colOff>320514</xdr:colOff>
      <xdr:row>2</xdr:row>
      <xdr:rowOff>317566</xdr:rowOff>
    </xdr:from>
    <xdr:to>
      <xdr:col>47</xdr:col>
      <xdr:colOff>223346</xdr:colOff>
      <xdr:row>67</xdr:row>
      <xdr:rowOff>83820</xdr:rowOff>
    </xdr:to>
    <xdr:sp macro="" textlink="">
      <xdr:nvSpPr>
        <xdr:cNvPr id="4" name="Rechthoek: afgeronde hoeken 3">
          <a:extLst>
            <a:ext uri="{FF2B5EF4-FFF2-40B4-BE49-F238E27FC236}">
              <a16:creationId xmlns:a16="http://schemas.microsoft.com/office/drawing/2014/main" id="{00000000-0008-0000-0300-000004000000}"/>
            </a:ext>
          </a:extLst>
        </xdr:cNvPr>
        <xdr:cNvSpPr/>
      </xdr:nvSpPr>
      <xdr:spPr>
        <a:xfrm>
          <a:off x="320514" y="685428"/>
          <a:ext cx="29542004" cy="11984530"/>
        </a:xfrm>
        <a:prstGeom prst="roundRect">
          <a:avLst>
            <a:gd name="adj" fmla="val 0"/>
          </a:avLst>
        </a:prstGeom>
        <a:noFill/>
        <a:ln w="9525">
          <a:solidFill>
            <a:schemeClr val="bg1">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0</xdr:col>
      <xdr:colOff>583916</xdr:colOff>
      <xdr:row>9</xdr:row>
      <xdr:rowOff>107665</xdr:rowOff>
    </xdr:from>
    <xdr:to>
      <xdr:col>10</xdr:col>
      <xdr:colOff>161925</xdr:colOff>
      <xdr:row>16</xdr:row>
      <xdr:rowOff>138652</xdr:rowOff>
    </xdr:to>
    <xdr:sp macro="" textlink="">
      <xdr:nvSpPr>
        <xdr:cNvPr id="5" name="Tekstvak 4">
          <a:extLst>
            <a:ext uri="{FF2B5EF4-FFF2-40B4-BE49-F238E27FC236}">
              <a16:creationId xmlns:a16="http://schemas.microsoft.com/office/drawing/2014/main" id="{00000000-0008-0000-0300-000005000000}"/>
            </a:ext>
          </a:extLst>
        </xdr:cNvPr>
        <xdr:cNvSpPr txBox="1"/>
      </xdr:nvSpPr>
      <xdr:spPr>
        <a:xfrm>
          <a:off x="583916" y="1688815"/>
          <a:ext cx="5674009" cy="1364487"/>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numCol="1" spcCol="144000" rtlCol="0" anchor="t"/>
        <a:lstStyle/>
        <a:p>
          <a:pPr>
            <a:lnSpc>
              <a:spcPts val="1300"/>
            </a:lnSpc>
          </a:pP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Tijdens het OrnAqua-project werden diverse irrigatieproeven uitgevoerd </a:t>
          </a:r>
          <a:b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om een referentiekader voor irrigatie in de vollegrondssierteelt op te bouwen. </a:t>
          </a:r>
          <a:b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Voor een aantal van deze proeven werd er ook een </a:t>
          </a:r>
          <a:r>
            <a:rPr lang="nl-BE" sz="1100" b="1" i="0" u="none" strike="noStrike">
              <a:solidFill>
                <a:sysClr val="windowText" lastClr="000000"/>
              </a:solidFill>
              <a:effectLst/>
              <a:latin typeface="Arial" panose="020B0604020202020204" pitchFamily="34" charset="0"/>
              <a:ea typeface="+mn-ea"/>
              <a:cs typeface="Arial" panose="020B0604020202020204" pitchFamily="34" charset="0"/>
            </a:rPr>
            <a:t>casestudie</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 uitgewerkt </a:t>
          </a:r>
          <a:b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die de </a:t>
          </a:r>
          <a:r>
            <a:rPr lang="nl-BE" sz="1100" b="1" i="0" u="none" strike="noStrike">
              <a:solidFill>
                <a:sysClr val="windowText" lastClr="000000"/>
              </a:solidFill>
              <a:effectLst/>
              <a:latin typeface="Arial" panose="020B0604020202020204" pitchFamily="34" charset="0"/>
              <a:ea typeface="+mn-ea"/>
              <a:cs typeface="Arial" panose="020B0604020202020204" pitchFamily="34" charset="0"/>
            </a:rPr>
            <a:t>potentiële economische voordelen</a:t>
          </a: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 van irrigatie in kaart brengt. </a:t>
          </a:r>
          <a:b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br>
          <a:r>
            <a:rPr lang="nl-BE" sz="1100" b="0" i="0" u="none" strike="noStrike">
              <a:solidFill>
                <a:sysClr val="windowText" lastClr="000000"/>
              </a:solidFill>
              <a:effectLst/>
              <a:latin typeface="Arial" panose="020B0604020202020204" pitchFamily="34" charset="0"/>
              <a:ea typeface="+mn-ea"/>
              <a:cs typeface="Arial" panose="020B0604020202020204" pitchFamily="34" charset="0"/>
            </a:rPr>
            <a:t>Deze analyses kan je hieronder raadplegen.</a:t>
          </a:r>
        </a:p>
      </xdr:txBody>
    </xdr:sp>
    <xdr:clientData/>
  </xdr:twoCellAnchor>
  <xdr:twoCellAnchor>
    <xdr:from>
      <xdr:col>1</xdr:col>
      <xdr:colOff>81641</xdr:colOff>
      <xdr:row>8</xdr:row>
      <xdr:rowOff>114421</xdr:rowOff>
    </xdr:from>
    <xdr:to>
      <xdr:col>2</xdr:col>
      <xdr:colOff>425524</xdr:colOff>
      <xdr:row>8</xdr:row>
      <xdr:rowOff>157948</xdr:rowOff>
    </xdr:to>
    <xdr:sp macro="" textlink="">
      <xdr:nvSpPr>
        <xdr:cNvPr id="7" name="Rechthoek 6">
          <a:extLst>
            <a:ext uri="{FF2B5EF4-FFF2-40B4-BE49-F238E27FC236}">
              <a16:creationId xmlns:a16="http://schemas.microsoft.com/office/drawing/2014/main" id="{00000000-0008-0000-0300-000007000000}"/>
            </a:ext>
          </a:extLst>
        </xdr:cNvPr>
        <xdr:cNvSpPr/>
      </xdr:nvSpPr>
      <xdr:spPr>
        <a:xfrm>
          <a:off x="691241" y="1505071"/>
          <a:ext cx="953483" cy="43527"/>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0</xdr:col>
      <xdr:colOff>592082</xdr:colOff>
      <xdr:row>4</xdr:row>
      <xdr:rowOff>1188</xdr:rowOff>
    </xdr:from>
    <xdr:to>
      <xdr:col>12</xdr:col>
      <xdr:colOff>438345</xdr:colOff>
      <xdr:row>8</xdr:row>
      <xdr:rowOff>133350</xdr:rowOff>
    </xdr:to>
    <xdr:sp macro="" textlink="">
      <xdr:nvSpPr>
        <xdr:cNvPr id="9" name="Tekstvak 8">
          <a:extLst>
            <a:ext uri="{FF2B5EF4-FFF2-40B4-BE49-F238E27FC236}">
              <a16:creationId xmlns:a16="http://schemas.microsoft.com/office/drawing/2014/main" id="{00000000-0008-0000-0300-000009000000}"/>
            </a:ext>
          </a:extLst>
        </xdr:cNvPr>
        <xdr:cNvSpPr txBox="1"/>
      </xdr:nvSpPr>
      <xdr:spPr>
        <a:xfrm>
          <a:off x="592082" y="629838"/>
          <a:ext cx="7161463" cy="89416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2500">
              <a:solidFill>
                <a:sysClr val="windowText" lastClr="000000"/>
              </a:solidFill>
              <a:latin typeface="Arial" panose="020B0604020202020204" pitchFamily="34" charset="0"/>
              <a:cs typeface="Arial" panose="020B0604020202020204" pitchFamily="34" charset="0"/>
            </a:rPr>
            <a:t>Casestudies economische meerwaarde </a:t>
          </a:r>
          <a:br>
            <a:rPr lang="nl-BE" sz="2500">
              <a:solidFill>
                <a:sysClr val="windowText" lastClr="000000"/>
              </a:solidFill>
              <a:latin typeface="Arial" panose="020B0604020202020204" pitchFamily="34" charset="0"/>
              <a:cs typeface="Arial" panose="020B0604020202020204" pitchFamily="34" charset="0"/>
            </a:rPr>
          </a:br>
          <a:r>
            <a:rPr lang="nl-BE" sz="2500">
              <a:solidFill>
                <a:sysClr val="windowText" lastClr="000000"/>
              </a:solidFill>
              <a:latin typeface="Arial" panose="020B0604020202020204" pitchFamily="34" charset="0"/>
              <a:cs typeface="Arial" panose="020B0604020202020204" pitchFamily="34" charset="0"/>
            </a:rPr>
            <a:t>irrigatie in de vollegrondssierteelt</a:t>
          </a:r>
        </a:p>
      </xdr:txBody>
    </xdr:sp>
    <xdr:clientData/>
  </xdr:twoCellAnchor>
  <xdr:twoCellAnchor>
    <xdr:from>
      <xdr:col>1</xdr:col>
      <xdr:colOff>192405</xdr:colOff>
      <xdr:row>62</xdr:row>
      <xdr:rowOff>72390</xdr:rowOff>
    </xdr:from>
    <xdr:to>
      <xdr:col>9</xdr:col>
      <xdr:colOff>200025</xdr:colOff>
      <xdr:row>67</xdr:row>
      <xdr:rowOff>45719</xdr:rowOff>
    </xdr:to>
    <xdr:sp macro="" textlink="">
      <xdr:nvSpPr>
        <xdr:cNvPr id="17" name="Text Box 1">
          <a:hlinkClick xmlns:r="http://schemas.openxmlformats.org/officeDocument/2006/relationships" r:id="rId2"/>
          <a:extLst>
            <a:ext uri="{FF2B5EF4-FFF2-40B4-BE49-F238E27FC236}">
              <a16:creationId xmlns:a16="http://schemas.microsoft.com/office/drawing/2014/main" id="{00000000-0008-0000-0300-000011000000}"/>
            </a:ext>
          </a:extLst>
        </xdr:cNvPr>
        <xdr:cNvSpPr txBox="1">
          <a:spLocks noChangeArrowheads="1"/>
        </xdr:cNvSpPr>
      </xdr:nvSpPr>
      <xdr:spPr bwMode="auto">
        <a:xfrm>
          <a:off x="817245" y="11670030"/>
          <a:ext cx="5006340" cy="887729"/>
        </a:xfrm>
        <a:prstGeom prst="rect">
          <a:avLst/>
        </a:prstGeom>
        <a:noFill/>
        <a:ln w="9525">
          <a:noFill/>
          <a:miter lim="800000"/>
          <a:headEnd/>
          <a:tailEnd/>
        </a:ln>
      </xdr:spPr>
      <xdr:txBody>
        <a:bodyPr vertOverflow="clip" wrap="square" lIns="27432" tIns="18288" rIns="0" bIns="0" anchor="t" upright="1"/>
        <a:lstStyle/>
        <a:p>
          <a:pPr marL="0" marR="0" lvl="0" indent="0" algn="l" defTabSz="914400" rtl="0" eaLnBrk="1" fontAlgn="auto" latinLnBrk="0" hangingPunct="1">
            <a:lnSpc>
              <a:spcPct val="100000"/>
            </a:lnSpc>
            <a:spcBef>
              <a:spcPts val="0"/>
            </a:spcBef>
            <a:spcAft>
              <a:spcPts val="0"/>
            </a:spcAft>
            <a:buClrTx/>
            <a:buSzTx/>
            <a:buFontTx/>
            <a:buNone/>
            <a:tabLst/>
            <a:defRPr sz="1000"/>
          </a:pPr>
          <a:r>
            <a:rPr lang="nl-BE" sz="800" b="0" i="1" u="none" strike="noStrike" baseline="0">
              <a:solidFill>
                <a:schemeClr val="bg1">
                  <a:lumMod val="50000"/>
                </a:schemeClr>
              </a:solidFill>
              <a:latin typeface="Arial" panose="020B0604020202020204" pitchFamily="34" charset="0"/>
              <a:cs typeface="Arial" panose="020B0604020202020204" pitchFamily="34" charset="0"/>
            </a:rPr>
            <a:t>Deze rekentool is een uitgave van Viaverda en kwam tot stand binnen het VLAIO LA-traject </a:t>
          </a:r>
          <a:r>
            <a:rPr lang="nl-BE" sz="800" b="0" i="1" u="sng" strike="noStrike" baseline="0">
              <a:solidFill>
                <a:schemeClr val="bg1">
                  <a:lumMod val="50000"/>
                </a:schemeClr>
              </a:solidFill>
              <a:latin typeface="Arial" panose="020B0604020202020204" pitchFamily="34" charset="0"/>
              <a:cs typeface="Arial" panose="020B0604020202020204" pitchFamily="34" charset="0"/>
            </a:rPr>
            <a:t>'</a:t>
          </a: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OrnAqua: </a:t>
          </a:r>
          <a:b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b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een nieuw referentiekader voor irrigatie voor efficiënter watergebruik in de openluchtsierteelt'.</a:t>
          </a:r>
          <a:r>
            <a:rPr lang="nl-BE" sz="800" b="0" i="1" u="none" strike="noStrike" baseline="0">
              <a:solidFill>
                <a:schemeClr val="bg1">
                  <a:lumMod val="50000"/>
                </a:schemeClr>
              </a:solidFill>
              <a:latin typeface="Arial" panose="020B0604020202020204" pitchFamily="34" charset="0"/>
              <a:cs typeface="Arial" panose="020B0604020202020204" pitchFamily="34" charset="0"/>
            </a:rPr>
            <a:t>   </a:t>
          </a:r>
        </a:p>
      </xdr:txBody>
    </xdr:sp>
    <xdr:clientData/>
  </xdr:twoCellAnchor>
  <xdr:twoCellAnchor>
    <xdr:from>
      <xdr:col>0</xdr:col>
      <xdr:colOff>312420</xdr:colOff>
      <xdr:row>0</xdr:row>
      <xdr:rowOff>121920</xdr:rowOff>
    </xdr:from>
    <xdr:to>
      <xdr:col>4</xdr:col>
      <xdr:colOff>37860</xdr:colOff>
      <xdr:row>2</xdr:row>
      <xdr:rowOff>76560</xdr:rowOff>
    </xdr:to>
    <xdr:sp macro="" textlink="">
      <xdr:nvSpPr>
        <xdr:cNvPr id="3" name="Rechthoek: afgeronde hoeken 2">
          <a:hlinkClick xmlns:r="http://schemas.openxmlformats.org/officeDocument/2006/relationships" r:id="rId3"/>
          <a:extLst>
            <a:ext uri="{FF2B5EF4-FFF2-40B4-BE49-F238E27FC236}">
              <a16:creationId xmlns:a16="http://schemas.microsoft.com/office/drawing/2014/main" id="{00000000-0008-0000-0300-000003000000}"/>
            </a:ext>
          </a:extLst>
        </xdr:cNvPr>
        <xdr:cNvSpPr/>
      </xdr:nvSpPr>
      <xdr:spPr>
        <a:xfrm>
          <a:off x="312420" y="121920"/>
          <a:ext cx="222480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Terug naar Welkom  </a:t>
          </a:r>
          <a:endParaRPr lang="nl-BE" sz="1100">
            <a:latin typeface="Arial" panose="020B0604020202020204" pitchFamily="34" charset="0"/>
            <a:cs typeface="Arial" panose="020B0604020202020204" pitchFamily="34" charset="0"/>
          </a:endParaRPr>
        </a:p>
      </xdr:txBody>
    </xdr:sp>
    <xdr:clientData/>
  </xdr:twoCellAnchor>
  <xdr:twoCellAnchor>
    <xdr:from>
      <xdr:col>4</xdr:col>
      <xdr:colOff>140970</xdr:colOff>
      <xdr:row>0</xdr:row>
      <xdr:rowOff>121920</xdr:rowOff>
    </xdr:from>
    <xdr:to>
      <xdr:col>7</xdr:col>
      <xdr:colOff>491250</xdr:colOff>
      <xdr:row>2</xdr:row>
      <xdr:rowOff>76560</xdr:rowOff>
    </xdr:to>
    <xdr:sp macro="" textlink="">
      <xdr:nvSpPr>
        <xdr:cNvPr id="6" name="Rechthoek: afgeronde hoeken 5">
          <a:hlinkClick xmlns:r="http://schemas.openxmlformats.org/officeDocument/2006/relationships" r:id="rId4"/>
          <a:extLst>
            <a:ext uri="{FF2B5EF4-FFF2-40B4-BE49-F238E27FC236}">
              <a16:creationId xmlns:a16="http://schemas.microsoft.com/office/drawing/2014/main" id="{00000000-0008-0000-0300-000006000000}"/>
            </a:ext>
          </a:extLst>
        </xdr:cNvPr>
        <xdr:cNvSpPr/>
      </xdr:nvSpPr>
      <xdr:spPr>
        <a:xfrm>
          <a:off x="2640330" y="121920"/>
          <a:ext cx="222480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Kosteninschatting </a:t>
          </a:r>
          <a:endParaRPr lang="nl-BE" sz="1100">
            <a:latin typeface="Arial" panose="020B0604020202020204" pitchFamily="34" charset="0"/>
            <a:cs typeface="Arial" panose="020B0604020202020204" pitchFamily="34" charset="0"/>
          </a:endParaRPr>
        </a:p>
      </xdr:txBody>
    </xdr:sp>
    <xdr:clientData/>
  </xdr:twoCellAnchor>
  <xdr:twoCellAnchor>
    <xdr:from>
      <xdr:col>7</xdr:col>
      <xdr:colOff>594360</xdr:colOff>
      <xdr:row>0</xdr:row>
      <xdr:rowOff>121920</xdr:rowOff>
    </xdr:from>
    <xdr:to>
      <xdr:col>12</xdr:col>
      <xdr:colOff>68580</xdr:colOff>
      <xdr:row>2</xdr:row>
      <xdr:rowOff>76560</xdr:rowOff>
    </xdr:to>
    <xdr:sp macro="" textlink="">
      <xdr:nvSpPr>
        <xdr:cNvPr id="10" name="Rechthoek: afgeronde hoeken 9">
          <a:hlinkClick xmlns:r="http://schemas.openxmlformats.org/officeDocument/2006/relationships" r:id="rId5"/>
          <a:extLst>
            <a:ext uri="{FF2B5EF4-FFF2-40B4-BE49-F238E27FC236}">
              <a16:creationId xmlns:a16="http://schemas.microsoft.com/office/drawing/2014/main" id="{00000000-0008-0000-0300-00000A000000}"/>
            </a:ext>
          </a:extLst>
        </xdr:cNvPr>
        <xdr:cNvSpPr/>
      </xdr:nvSpPr>
      <xdr:spPr>
        <a:xfrm>
          <a:off x="4968240" y="121920"/>
          <a:ext cx="2598420" cy="320400"/>
        </a:xfrm>
        <a:prstGeom prst="roundRect">
          <a:avLst>
            <a:gd name="adj" fmla="val 46667"/>
          </a:avLst>
        </a:prstGeom>
        <a:solidFill>
          <a:srgbClr val="A71680"/>
        </a:solidFill>
        <a:ln>
          <a:solidFill>
            <a:schemeClr val="accent5"/>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t>&gt; </a:t>
          </a:r>
          <a:r>
            <a:rPr lang="nl-BE" sz="1100" baseline="0">
              <a:solidFill>
                <a:schemeClr val="lt1"/>
              </a:solidFill>
              <a:effectLst/>
              <a:latin typeface="Arial" panose="020B0604020202020204" pitchFamily="34" charset="0"/>
              <a:ea typeface="+mn-ea"/>
              <a:cs typeface="Arial" panose="020B0604020202020204" pitchFamily="34" charset="0"/>
            </a:rPr>
            <a:t>Infofiches irrigatiemateriaal  </a:t>
          </a:r>
          <a:endParaRPr lang="nl-BE" sz="1100">
            <a:latin typeface="Arial" panose="020B0604020202020204" pitchFamily="34" charset="0"/>
            <a:cs typeface="Arial" panose="020B0604020202020204" pitchFamily="34" charset="0"/>
          </a:endParaRPr>
        </a:p>
      </xdr:txBody>
    </xdr:sp>
    <xdr:clientData/>
  </xdr:twoCellAnchor>
  <xdr:twoCellAnchor>
    <xdr:from>
      <xdr:col>1</xdr:col>
      <xdr:colOff>67847</xdr:colOff>
      <xdr:row>17</xdr:row>
      <xdr:rowOff>39917</xdr:rowOff>
    </xdr:from>
    <xdr:to>
      <xdr:col>1</xdr:col>
      <xdr:colOff>362838</xdr:colOff>
      <xdr:row>19</xdr:row>
      <xdr:rowOff>49710</xdr:rowOff>
    </xdr:to>
    <xdr:sp macro="" textlink="">
      <xdr:nvSpPr>
        <xdr:cNvPr id="27" name="Tijdelijke aanduiding voor voettekst 63">
          <a:extLst>
            <a:ext uri="{FF2B5EF4-FFF2-40B4-BE49-F238E27FC236}">
              <a16:creationId xmlns:a16="http://schemas.microsoft.com/office/drawing/2014/main" id="{00000000-0008-0000-0300-00001B000000}"/>
            </a:ext>
          </a:extLst>
        </xdr:cNvPr>
        <xdr:cNvSpPr txBox="1">
          <a:spLocks/>
        </xdr:cNvSpPr>
      </xdr:nvSpPr>
      <xdr:spPr>
        <a:xfrm>
          <a:off x="692687" y="3407957"/>
          <a:ext cx="294991" cy="375553"/>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r>
            <a:rPr lang="nl-NL" sz="1200"/>
            <a:t>  1</a:t>
          </a:r>
          <a:endParaRPr lang="nl-BE" sz="1200"/>
        </a:p>
      </xdr:txBody>
    </xdr:sp>
    <xdr:clientData/>
  </xdr:twoCellAnchor>
  <xdr:twoCellAnchor>
    <xdr:from>
      <xdr:col>1</xdr:col>
      <xdr:colOff>312826</xdr:colOff>
      <xdr:row>57</xdr:row>
      <xdr:rowOff>105217</xdr:rowOff>
    </xdr:from>
    <xdr:to>
      <xdr:col>10</xdr:col>
      <xdr:colOff>107162</xdr:colOff>
      <xdr:row>59</xdr:row>
      <xdr:rowOff>175033</xdr:rowOff>
    </xdr:to>
    <xdr:sp macro="" textlink="">
      <xdr:nvSpPr>
        <xdr:cNvPr id="36" name="Text Box 1">
          <a:extLst>
            <a:ext uri="{FF2B5EF4-FFF2-40B4-BE49-F238E27FC236}">
              <a16:creationId xmlns:a16="http://schemas.microsoft.com/office/drawing/2014/main" id="{00000000-0008-0000-0300-000024000000}"/>
            </a:ext>
          </a:extLst>
        </xdr:cNvPr>
        <xdr:cNvSpPr txBox="1">
          <a:spLocks noChangeArrowheads="1"/>
        </xdr:cNvSpPr>
      </xdr:nvSpPr>
      <xdr:spPr bwMode="auto">
        <a:xfrm>
          <a:off x="937666" y="10788457"/>
          <a:ext cx="5417896" cy="435576"/>
        </a:xfrm>
        <a:prstGeom prst="rect">
          <a:avLst/>
        </a:prstGeom>
        <a:noFill/>
        <a:ln w="9525">
          <a:noFill/>
          <a:miter lim="800000"/>
          <a:headEnd/>
          <a:tailEnd/>
        </a:ln>
      </xdr:spPr>
      <xdr:txBody>
        <a:bodyPr wrap="square" lIns="27432" tIns="18288" rIns="0" bIns="0" anchor="t" upright="1"/>
        <a:lstStyle>
          <a:defPPr>
            <a:defRPr lang="en-US"/>
          </a:defPPr>
          <a:lvl1pPr marL="0" indent="0" algn="l" defTabSz="585857" rtl="0" eaLnBrk="1" latinLnBrk="0" hangingPunct="1">
            <a:defRPr sz="1100" kern="1200">
              <a:solidFill>
                <a:schemeClr val="tx1"/>
              </a:solidFill>
              <a:latin typeface="+mn-lt"/>
              <a:ea typeface="+mn-ea"/>
              <a:cs typeface="+mn-cs"/>
            </a:defRPr>
          </a:lvl1pPr>
          <a:lvl2pPr marL="457200" indent="0" algn="l" defTabSz="585857" rtl="0" eaLnBrk="1" latinLnBrk="0" hangingPunct="1">
            <a:defRPr sz="1100" kern="1200">
              <a:solidFill>
                <a:schemeClr val="tx1"/>
              </a:solidFill>
              <a:latin typeface="+mn-lt"/>
              <a:ea typeface="+mn-ea"/>
              <a:cs typeface="+mn-cs"/>
            </a:defRPr>
          </a:lvl2pPr>
          <a:lvl3pPr marL="914400" indent="0" algn="l" defTabSz="585857" rtl="0" eaLnBrk="1" latinLnBrk="0" hangingPunct="1">
            <a:defRPr sz="1100" kern="1200">
              <a:solidFill>
                <a:schemeClr val="tx1"/>
              </a:solidFill>
              <a:latin typeface="+mn-lt"/>
              <a:ea typeface="+mn-ea"/>
              <a:cs typeface="+mn-cs"/>
            </a:defRPr>
          </a:lvl3pPr>
          <a:lvl4pPr marL="1371600" indent="0" algn="l" defTabSz="585857" rtl="0" eaLnBrk="1" latinLnBrk="0" hangingPunct="1">
            <a:defRPr sz="1100" kern="1200">
              <a:solidFill>
                <a:schemeClr val="tx1"/>
              </a:solidFill>
              <a:latin typeface="+mn-lt"/>
              <a:ea typeface="+mn-ea"/>
              <a:cs typeface="+mn-cs"/>
            </a:defRPr>
          </a:lvl4pPr>
          <a:lvl5pPr marL="1828800" indent="0" algn="l" defTabSz="585857" rtl="0" eaLnBrk="1" latinLnBrk="0" hangingPunct="1">
            <a:defRPr sz="1100" kern="1200">
              <a:solidFill>
                <a:schemeClr val="tx1"/>
              </a:solidFill>
              <a:latin typeface="+mn-lt"/>
              <a:ea typeface="+mn-ea"/>
              <a:cs typeface="+mn-cs"/>
            </a:defRPr>
          </a:lvl5pPr>
          <a:lvl6pPr marL="2286000" indent="0" algn="l" defTabSz="585857" rtl="0" eaLnBrk="1" latinLnBrk="0" hangingPunct="1">
            <a:defRPr sz="1100" kern="1200">
              <a:solidFill>
                <a:schemeClr val="tx1"/>
              </a:solidFill>
              <a:latin typeface="+mn-lt"/>
              <a:ea typeface="+mn-ea"/>
              <a:cs typeface="+mn-cs"/>
            </a:defRPr>
          </a:lvl6pPr>
          <a:lvl7pPr marL="2743200" indent="0" algn="l" defTabSz="585857" rtl="0" eaLnBrk="1" latinLnBrk="0" hangingPunct="1">
            <a:defRPr sz="1100" kern="1200">
              <a:solidFill>
                <a:schemeClr val="tx1"/>
              </a:solidFill>
              <a:latin typeface="+mn-lt"/>
              <a:ea typeface="+mn-ea"/>
              <a:cs typeface="+mn-cs"/>
            </a:defRPr>
          </a:lvl7pPr>
          <a:lvl8pPr marL="3200400" indent="0" algn="l" defTabSz="585857" rtl="0" eaLnBrk="1" latinLnBrk="0" hangingPunct="1">
            <a:defRPr sz="1100" kern="1200">
              <a:solidFill>
                <a:schemeClr val="tx1"/>
              </a:solidFill>
              <a:latin typeface="+mn-lt"/>
              <a:ea typeface="+mn-ea"/>
              <a:cs typeface="+mn-cs"/>
            </a:defRPr>
          </a:lvl8pPr>
          <a:lvl9pPr marL="3657600" indent="0" algn="l" defTabSz="585857" rtl="0" eaLnBrk="1" latinLnBrk="0" hangingPunct="1">
            <a:defRPr sz="1100" kern="1200">
              <a:solidFill>
                <a:schemeClr val="tx1"/>
              </a:solidFill>
              <a:latin typeface="+mn-lt"/>
              <a:ea typeface="+mn-ea"/>
              <a:cs typeface="+mn-cs"/>
            </a:defRPr>
          </a:lvl9pPr>
        </a:lstStyle>
        <a:p>
          <a:pPr defTabSz="914400">
            <a:defRPr sz="1000"/>
          </a:pPr>
          <a:r>
            <a:rPr lang="nl-NL" sz="900" b="1" spc="-10">
              <a:solidFill>
                <a:schemeClr val="bg1"/>
              </a:solidFill>
              <a:cs typeface="Arial"/>
            </a:rPr>
            <a:t>Besluit: </a:t>
          </a:r>
          <a:r>
            <a:rPr lang="nl-BE" sz="900" spc="-10">
              <a:solidFill>
                <a:schemeClr val="bg1"/>
              </a:solidFill>
              <a:cs typeface="Arial"/>
            </a:rPr>
            <a:t>Voor 40 bomen bedraagt de potentiële meerprijs € ±260. </a:t>
          </a:r>
          <a:br>
            <a:rPr lang="nl-BE" sz="900" spc="-10">
              <a:solidFill>
                <a:schemeClr val="bg1"/>
              </a:solidFill>
              <a:cs typeface="Arial"/>
            </a:rPr>
          </a:br>
          <a:r>
            <a:rPr lang="nl-BE" sz="900" spc="-10">
              <a:solidFill>
                <a:schemeClr val="bg1"/>
              </a:solidFill>
              <a:cs typeface="Arial"/>
            </a:rPr>
            <a:t>Na aftrekken van de irrigatiekosten blijft </a:t>
          </a:r>
          <a:r>
            <a:rPr lang="nl-BE" sz="900" b="1" spc="-10">
              <a:solidFill>
                <a:schemeClr val="bg1"/>
              </a:solidFill>
              <a:cs typeface="Arial"/>
            </a:rPr>
            <a:t>een netto meeropbrengst van € ±100 over. </a:t>
          </a:r>
        </a:p>
        <a:p>
          <a:pPr defTabSz="914400">
            <a:defRPr sz="1000"/>
          </a:pPr>
          <a:r>
            <a:rPr lang="nl-NL" sz="900" spc="-10">
              <a:solidFill>
                <a:schemeClr val="bg1"/>
              </a:solidFill>
              <a:cs typeface="Arial"/>
            </a:rPr>
            <a:t>Extrapolatie naar </a:t>
          </a:r>
          <a:r>
            <a:rPr lang="nl-NL" sz="900" b="1" spc="-10">
              <a:solidFill>
                <a:schemeClr val="bg1"/>
              </a:solidFill>
              <a:cs typeface="Arial"/>
            </a:rPr>
            <a:t>het volledige perceel (4 x 120 bomen) </a:t>
          </a:r>
          <a:r>
            <a:rPr lang="nl-NL" sz="900" spc="-10">
              <a:solidFill>
                <a:schemeClr val="bg1"/>
              </a:solidFill>
              <a:cs typeface="Arial"/>
            </a:rPr>
            <a:t>geeft een potentiële meeropbrengst van</a:t>
          </a:r>
          <a:br>
            <a:rPr lang="nl-NL" sz="900" spc="-10">
              <a:solidFill>
                <a:schemeClr val="bg1"/>
              </a:solidFill>
              <a:cs typeface="Arial"/>
            </a:rPr>
          </a:br>
          <a:r>
            <a:rPr lang="nl-NL" sz="900" spc="-10">
              <a:solidFill>
                <a:schemeClr val="bg1"/>
              </a:solidFill>
              <a:cs typeface="Arial"/>
            </a:rPr>
            <a:t>€ ±3.120. Na aftrek van irrigatiekosten (€ ±400) blijft een </a:t>
          </a:r>
          <a:r>
            <a:rPr lang="nl-NL" sz="900" b="1" spc="-10">
              <a:solidFill>
                <a:schemeClr val="bg1"/>
              </a:solidFill>
              <a:cs typeface="Arial"/>
            </a:rPr>
            <a:t>netto meeropbrengst van € ±2.720.</a:t>
          </a:r>
        </a:p>
      </xdr:txBody>
    </xdr:sp>
    <xdr:clientData/>
  </xdr:twoCellAnchor>
  <xdr:twoCellAnchor>
    <xdr:from>
      <xdr:col>9</xdr:col>
      <xdr:colOff>238606</xdr:colOff>
      <xdr:row>9</xdr:row>
      <xdr:rowOff>7697</xdr:rowOff>
    </xdr:from>
    <xdr:to>
      <xdr:col>18</xdr:col>
      <xdr:colOff>321810</xdr:colOff>
      <xdr:row>15</xdr:row>
      <xdr:rowOff>120085</xdr:rowOff>
    </xdr:to>
    <xdr:sp macro="" textlink="">
      <xdr:nvSpPr>
        <xdr:cNvPr id="22" name="Tekstvak 21">
          <a:extLst>
            <a:ext uri="{FF2B5EF4-FFF2-40B4-BE49-F238E27FC236}">
              <a16:creationId xmlns:a16="http://schemas.microsoft.com/office/drawing/2014/main" id="{CDB60078-2522-4FAA-A9CC-996E49DB304E}"/>
            </a:ext>
          </a:extLst>
        </xdr:cNvPr>
        <xdr:cNvSpPr txBox="1"/>
      </xdr:nvSpPr>
      <xdr:spPr>
        <a:xfrm>
          <a:off x="5849697" y="1924242"/>
          <a:ext cx="5694295" cy="1220752"/>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numCol="1" spcCol="144000" rtlCol="0" anchor="t"/>
        <a:lstStyle/>
        <a:p>
          <a:pPr>
            <a:lnSpc>
              <a:spcPts val="1100"/>
            </a:lnSpc>
            <a:spcAft>
              <a:spcPts val="600"/>
            </a:spcAft>
          </a:pPr>
          <a:r>
            <a:rPr lang="nl-BE" sz="800" b="1" i="0">
              <a:solidFill>
                <a:srgbClr val="A71680"/>
              </a:solidFill>
              <a:latin typeface="Arial" panose="020B0604020202020204" pitchFamily="34" charset="0"/>
              <a:cs typeface="Arial" panose="020B0604020202020204" pitchFamily="34" charset="0"/>
            </a:rPr>
            <a:t>Let op</a:t>
          </a:r>
          <a:br>
            <a:rPr lang="nl-BE" sz="800" b="1" i="0">
              <a:solidFill>
                <a:srgbClr val="A71680"/>
              </a:solidFill>
              <a:latin typeface="Arial" panose="020B0604020202020204" pitchFamily="34" charset="0"/>
              <a:cs typeface="Arial" panose="020B0604020202020204" pitchFamily="34" charset="0"/>
            </a:rPr>
          </a:br>
          <a:r>
            <a:rPr lang="nl-BE" sz="800" b="1" i="0">
              <a:solidFill>
                <a:sysClr val="windowText" lastClr="000000"/>
              </a:solidFill>
              <a:latin typeface="Arial" panose="020B0604020202020204" pitchFamily="34" charset="0"/>
              <a:cs typeface="Arial" panose="020B0604020202020204" pitchFamily="34" charset="0"/>
            </a:rPr>
            <a:t>1. </a:t>
          </a:r>
          <a:r>
            <a:rPr lang="nl-BE" sz="800" b="0" i="0">
              <a:solidFill>
                <a:sysClr val="windowText" lastClr="000000"/>
              </a:solidFill>
              <a:latin typeface="Arial" panose="020B0604020202020204" pitchFamily="34" charset="0"/>
              <a:cs typeface="Arial" panose="020B0604020202020204" pitchFamily="34" charset="0"/>
            </a:rPr>
            <a:t>De</a:t>
          </a:r>
          <a:r>
            <a:rPr lang="nl-BE" sz="800" b="0" i="0" baseline="0">
              <a:solidFill>
                <a:sysClr val="windowText" lastClr="000000"/>
              </a:solidFill>
              <a:latin typeface="Arial" panose="020B0604020202020204" pitchFamily="34" charset="0"/>
              <a:cs typeface="Arial" panose="020B0604020202020204" pitchFamily="34" charset="0"/>
            </a:rPr>
            <a:t> bekomen meerwaarde is enkel de meerwaarde door toepassing van irrigatie en niet de winst. Er wordt geen rekening gehouden met o.a. onderhoud, aankoop, ziekte- en plaagbestrijding, ...</a:t>
          </a:r>
          <a:r>
            <a:rPr lang="nl-BE" sz="800" i="0">
              <a:solidFill>
                <a:sysClr val="windowText" lastClr="000000"/>
              </a:solidFill>
              <a:latin typeface="Arial" panose="020B0604020202020204" pitchFamily="34" charset="0"/>
              <a:cs typeface="Arial" panose="020B0604020202020204" pitchFamily="34" charset="0"/>
            </a:rPr>
            <a:t/>
          </a:r>
          <a:br>
            <a:rPr lang="nl-BE" sz="800" i="0">
              <a:solidFill>
                <a:sysClr val="windowText" lastClr="000000"/>
              </a:solidFill>
              <a:latin typeface="Arial" panose="020B0604020202020204" pitchFamily="34" charset="0"/>
              <a:cs typeface="Arial" panose="020B0604020202020204" pitchFamily="34" charset="0"/>
            </a:rPr>
          </a:br>
          <a:r>
            <a:rPr lang="nl-BE" sz="800" b="1" i="0">
              <a:solidFill>
                <a:sysClr val="windowText" lastClr="000000"/>
              </a:solidFill>
              <a:latin typeface="Arial" panose="020B0604020202020204" pitchFamily="34" charset="0"/>
              <a:cs typeface="Arial" panose="020B0604020202020204" pitchFamily="34" charset="0"/>
            </a:rPr>
            <a:t>2.</a:t>
          </a:r>
          <a:r>
            <a:rPr lang="nl-BE" sz="800" b="1" i="0" baseline="0">
              <a:solidFill>
                <a:sysClr val="windowText" lastClr="000000"/>
              </a:solidFill>
              <a:latin typeface="Arial" panose="020B0604020202020204" pitchFamily="34" charset="0"/>
              <a:cs typeface="Arial" panose="020B0604020202020204" pitchFamily="34" charset="0"/>
            </a:rPr>
            <a:t> </a:t>
          </a:r>
          <a:r>
            <a:rPr lang="nl-BE" sz="800" b="0" i="0" baseline="0">
              <a:solidFill>
                <a:sysClr val="windowText" lastClr="000000"/>
              </a:solidFill>
              <a:latin typeface="Arial" panose="020B0604020202020204" pitchFamily="34" charset="0"/>
              <a:ea typeface="+mn-ea"/>
              <a:cs typeface="Arial" panose="020B0604020202020204" pitchFamily="34" charset="0"/>
            </a:rPr>
            <a:t>De berekeningen zijn gebaseerd op een aantal aannames. De weergegeven kosten en baten van irrigatie vormen een gemiddelde inschatting voor een specifieke referentiecase. Er is uitgegaan van de aanwezigheid van watervoorzieningen (pomp, darm van watervoorraad naar veld, ..). De berekende meeropbrengsten gelden uitsluitend voor de beschreven situaties. </a:t>
          </a:r>
        </a:p>
      </xdr:txBody>
    </xdr:sp>
    <xdr:clientData/>
  </xdr:twoCellAnchor>
  <xdr:twoCellAnchor>
    <xdr:from>
      <xdr:col>0</xdr:col>
      <xdr:colOff>522514</xdr:colOff>
      <xdr:row>15</xdr:row>
      <xdr:rowOff>175533</xdr:rowOff>
    </xdr:from>
    <xdr:to>
      <xdr:col>47</xdr:col>
      <xdr:colOff>521616</xdr:colOff>
      <xdr:row>58</xdr:row>
      <xdr:rowOff>154706</xdr:rowOff>
    </xdr:to>
    <xdr:grpSp>
      <xdr:nvGrpSpPr>
        <xdr:cNvPr id="20" name="Groep 19">
          <a:extLst>
            <a:ext uri="{FF2B5EF4-FFF2-40B4-BE49-F238E27FC236}">
              <a16:creationId xmlns:a16="http://schemas.microsoft.com/office/drawing/2014/main" id="{264282B0-3FE1-BF1E-0ECD-ABCAB96A8EBE}"/>
            </a:ext>
          </a:extLst>
        </xdr:cNvPr>
        <xdr:cNvGrpSpPr/>
      </xdr:nvGrpSpPr>
      <xdr:grpSpPr>
        <a:xfrm>
          <a:off x="522514" y="3177813"/>
          <a:ext cx="29366582" cy="7843013"/>
          <a:chOff x="495300" y="3314700"/>
          <a:chExt cx="29545652" cy="8163870"/>
        </a:xfrm>
      </xdr:grpSpPr>
      <xdr:pic>
        <xdr:nvPicPr>
          <xdr:cNvPr id="11" name="Afbeelding 10">
            <a:extLst>
              <a:ext uri="{FF2B5EF4-FFF2-40B4-BE49-F238E27FC236}">
                <a16:creationId xmlns:a16="http://schemas.microsoft.com/office/drawing/2014/main" id="{1A9AEACC-547D-155D-204E-0FA5055B524E}"/>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95300" y="3314700"/>
            <a:ext cx="6902402" cy="8163870"/>
          </a:xfrm>
          <a:prstGeom prst="rect">
            <a:avLst/>
          </a:prstGeom>
        </xdr:spPr>
      </xdr:pic>
      <xdr:pic>
        <xdr:nvPicPr>
          <xdr:cNvPr id="13" name="Afbeelding 12">
            <a:extLst>
              <a:ext uri="{FF2B5EF4-FFF2-40B4-BE49-F238E27FC236}">
                <a16:creationId xmlns:a16="http://schemas.microsoft.com/office/drawing/2014/main" id="{019735A8-4065-5FF1-4FE7-BEED87E7A76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8043050" y="3314700"/>
            <a:ext cx="6902402" cy="8101524"/>
          </a:xfrm>
          <a:prstGeom prst="rect">
            <a:avLst/>
          </a:prstGeom>
        </xdr:spPr>
      </xdr:pic>
      <xdr:pic>
        <xdr:nvPicPr>
          <xdr:cNvPr id="15" name="Afbeelding 14">
            <a:extLst>
              <a:ext uri="{FF2B5EF4-FFF2-40B4-BE49-F238E27FC236}">
                <a16:creationId xmlns:a16="http://schemas.microsoft.com/office/drawing/2014/main" id="{4DBE02C9-2C07-7428-0762-3463A897BEC9}"/>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5590800" y="3314700"/>
            <a:ext cx="6902402" cy="8077278"/>
          </a:xfrm>
          <a:prstGeom prst="rect">
            <a:avLst/>
          </a:prstGeom>
        </xdr:spPr>
      </xdr:pic>
      <xdr:pic>
        <xdr:nvPicPr>
          <xdr:cNvPr id="19" name="Afbeelding 18">
            <a:extLst>
              <a:ext uri="{FF2B5EF4-FFF2-40B4-BE49-F238E27FC236}">
                <a16:creationId xmlns:a16="http://schemas.microsoft.com/office/drawing/2014/main" id="{B21D0249-7549-2B0F-1788-87712E682228}"/>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23138550" y="3314700"/>
            <a:ext cx="6902402" cy="8104988"/>
          </a:xfrm>
          <a:prstGeom prst="rect">
            <a:avLst/>
          </a:prstGeom>
        </xdr:spPr>
      </xdr:pic>
    </xdr:grpSp>
    <xdr:clientData/>
  </xdr:twoCellAnchor>
  <xdr:twoCellAnchor editAs="oneCell">
    <xdr:from>
      <xdr:col>1</xdr:col>
      <xdr:colOff>198120</xdr:colOff>
      <xdr:row>64</xdr:row>
      <xdr:rowOff>76200</xdr:rowOff>
    </xdr:from>
    <xdr:to>
      <xdr:col>6</xdr:col>
      <xdr:colOff>518167</xdr:colOff>
      <xdr:row>67</xdr:row>
      <xdr:rowOff>18289</xdr:rowOff>
    </xdr:to>
    <xdr:pic>
      <xdr:nvPicPr>
        <xdr:cNvPr id="12" name="Afbeelding 11">
          <a:extLst>
            <a:ext uri="{FF2B5EF4-FFF2-40B4-BE49-F238E27FC236}">
              <a16:creationId xmlns:a16="http://schemas.microsoft.com/office/drawing/2014/main" id="{B0D4329D-14FC-9B57-95E2-4DCA926D3347}"/>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22960" y="12039600"/>
          <a:ext cx="3444247" cy="49072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1</xdr:col>
      <xdr:colOff>171450</xdr:colOff>
      <xdr:row>1</xdr:row>
      <xdr:rowOff>361949</xdr:rowOff>
    </xdr:from>
    <xdr:to>
      <xdr:col>33</xdr:col>
      <xdr:colOff>99392</xdr:colOff>
      <xdr:row>54</xdr:row>
      <xdr:rowOff>114300</xdr:rowOff>
    </xdr:to>
    <xdr:sp macro="" textlink="">
      <xdr:nvSpPr>
        <xdr:cNvPr id="3" name="Rechthoek: afgeronde hoeken 2">
          <a:extLst>
            <a:ext uri="{FF2B5EF4-FFF2-40B4-BE49-F238E27FC236}">
              <a16:creationId xmlns:a16="http://schemas.microsoft.com/office/drawing/2014/main" id="{00000000-0008-0000-0400-000003000000}"/>
            </a:ext>
          </a:extLst>
        </xdr:cNvPr>
        <xdr:cNvSpPr/>
      </xdr:nvSpPr>
      <xdr:spPr>
        <a:xfrm>
          <a:off x="352425" y="542924"/>
          <a:ext cx="22530767" cy="10229851"/>
        </a:xfrm>
        <a:prstGeom prst="roundRect">
          <a:avLst>
            <a:gd name="adj" fmla="val 0"/>
          </a:avLst>
        </a:prstGeom>
        <a:noFill/>
        <a:ln w="9525">
          <a:solidFill>
            <a:schemeClr val="bg1">
              <a:lumMod val="75000"/>
            </a:schemeClr>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xdr:from>
      <xdr:col>1</xdr:col>
      <xdr:colOff>443018</xdr:colOff>
      <xdr:row>2</xdr:row>
      <xdr:rowOff>60660</xdr:rowOff>
    </xdr:from>
    <xdr:to>
      <xdr:col>12</xdr:col>
      <xdr:colOff>60654</xdr:colOff>
      <xdr:row>4</xdr:row>
      <xdr:rowOff>126745</xdr:rowOff>
    </xdr:to>
    <xdr:sp macro="" textlink="">
      <xdr:nvSpPr>
        <xdr:cNvPr id="5" name="Tekstvak 4">
          <a:extLst>
            <a:ext uri="{FF2B5EF4-FFF2-40B4-BE49-F238E27FC236}">
              <a16:creationId xmlns:a16="http://schemas.microsoft.com/office/drawing/2014/main" id="{00000000-0008-0000-0400-000005000000}"/>
            </a:ext>
          </a:extLst>
        </xdr:cNvPr>
        <xdr:cNvSpPr txBox="1"/>
      </xdr:nvSpPr>
      <xdr:spPr>
        <a:xfrm>
          <a:off x="623993" y="832185"/>
          <a:ext cx="9418861" cy="428035"/>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nl-BE" sz="2500">
              <a:solidFill>
                <a:sysClr val="windowText" lastClr="000000"/>
              </a:solidFill>
              <a:latin typeface="Arial" panose="020B0604020202020204" pitchFamily="34" charset="0"/>
              <a:cs typeface="Arial" panose="020B0604020202020204" pitchFamily="34" charset="0"/>
            </a:rPr>
            <a:t>Infofiches druppel-</a:t>
          </a:r>
          <a:r>
            <a:rPr lang="nl-BE" sz="2500" baseline="0">
              <a:solidFill>
                <a:sysClr val="windowText" lastClr="000000"/>
              </a:solidFill>
              <a:latin typeface="Arial" panose="020B0604020202020204" pitchFamily="34" charset="0"/>
              <a:cs typeface="Arial" panose="020B0604020202020204" pitchFamily="34" charset="0"/>
            </a:rPr>
            <a:t> </a:t>
          </a:r>
          <a:r>
            <a:rPr lang="nl-BE" sz="2500">
              <a:solidFill>
                <a:sysClr val="windowText" lastClr="000000"/>
              </a:solidFill>
              <a:latin typeface="Arial" panose="020B0604020202020204" pitchFamily="34" charset="0"/>
              <a:cs typeface="Arial" panose="020B0604020202020204" pitchFamily="34" charset="0"/>
            </a:rPr>
            <a:t>en haspelirrigatie </a:t>
          </a:r>
        </a:p>
      </xdr:txBody>
    </xdr:sp>
    <xdr:clientData/>
  </xdr:twoCellAnchor>
  <xdr:twoCellAnchor>
    <xdr:from>
      <xdr:col>1</xdr:col>
      <xdr:colOff>542178</xdr:colOff>
      <xdr:row>4</xdr:row>
      <xdr:rowOff>172842</xdr:rowOff>
    </xdr:from>
    <xdr:to>
      <xdr:col>3</xdr:col>
      <xdr:colOff>274890</xdr:colOff>
      <xdr:row>5</xdr:row>
      <xdr:rowOff>21942</xdr:rowOff>
    </xdr:to>
    <xdr:sp macro="" textlink="">
      <xdr:nvSpPr>
        <xdr:cNvPr id="6" name="Rechthoek 5">
          <a:extLst>
            <a:ext uri="{FF2B5EF4-FFF2-40B4-BE49-F238E27FC236}">
              <a16:creationId xmlns:a16="http://schemas.microsoft.com/office/drawing/2014/main" id="{00000000-0008-0000-0400-000006000000}"/>
            </a:ext>
          </a:extLst>
        </xdr:cNvPr>
        <xdr:cNvSpPr/>
      </xdr:nvSpPr>
      <xdr:spPr>
        <a:xfrm>
          <a:off x="723153" y="1144392"/>
          <a:ext cx="951912" cy="39600"/>
        </a:xfrm>
        <a:prstGeom prst="rect">
          <a:avLst/>
        </a:prstGeom>
        <a:solidFill>
          <a:srgbClr val="28E2A1"/>
        </a:solidFill>
        <a:ln>
          <a:solidFill>
            <a:srgbClr val="28E2A1"/>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nl-BE" sz="1100"/>
        </a:p>
      </xdr:txBody>
    </xdr:sp>
    <xdr:clientData/>
  </xdr:twoCellAnchor>
  <xdr:twoCellAnchor editAs="oneCell">
    <xdr:from>
      <xdr:col>29</xdr:col>
      <xdr:colOff>545547</xdr:colOff>
      <xdr:row>2</xdr:row>
      <xdr:rowOff>8421</xdr:rowOff>
    </xdr:from>
    <xdr:to>
      <xdr:col>32</xdr:col>
      <xdr:colOff>346643</xdr:colOff>
      <xdr:row>3</xdr:row>
      <xdr:rowOff>162456</xdr:rowOff>
    </xdr:to>
    <xdr:pic>
      <xdr:nvPicPr>
        <xdr:cNvPr id="8" name="Afbeelding 7">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1"/>
        <a:stretch>
          <a:fillRect/>
        </a:stretch>
      </xdr:blipFill>
      <xdr:spPr>
        <a:xfrm>
          <a:off x="20890947" y="783121"/>
          <a:ext cx="1629896" cy="331835"/>
        </a:xfrm>
        <a:prstGeom prst="rect">
          <a:avLst/>
        </a:prstGeom>
      </xdr:spPr>
    </xdr:pic>
    <xdr:clientData/>
  </xdr:twoCellAnchor>
  <xdr:twoCellAnchor>
    <xdr:from>
      <xdr:col>1</xdr:col>
      <xdr:colOff>592413</xdr:colOff>
      <xdr:row>8</xdr:row>
      <xdr:rowOff>18017</xdr:rowOff>
    </xdr:from>
    <xdr:to>
      <xdr:col>2</xdr:col>
      <xdr:colOff>277804</xdr:colOff>
      <xdr:row>8</xdr:row>
      <xdr:rowOff>393570</xdr:rowOff>
    </xdr:to>
    <xdr:sp macro="" textlink="">
      <xdr:nvSpPr>
        <xdr:cNvPr id="16" name="Tijdelijke aanduiding voor voettekst 63">
          <a:extLst>
            <a:ext uri="{FF2B5EF4-FFF2-40B4-BE49-F238E27FC236}">
              <a16:creationId xmlns:a16="http://schemas.microsoft.com/office/drawing/2014/main" id="{00000000-0008-0000-0400-000010000000}"/>
            </a:ext>
          </a:extLst>
        </xdr:cNvPr>
        <xdr:cNvSpPr txBox="1">
          <a:spLocks/>
        </xdr:cNvSpPr>
      </xdr:nvSpPr>
      <xdr:spPr>
        <a:xfrm>
          <a:off x="773388" y="1742042"/>
          <a:ext cx="294991" cy="375553"/>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endParaRPr lang="nl-BE">
            <a:latin typeface="Arial" panose="020B0604020202020204" pitchFamily="34" charset="0"/>
            <a:cs typeface="Arial" panose="020B0604020202020204" pitchFamily="34" charset="0"/>
          </a:endParaRPr>
        </a:p>
      </xdr:txBody>
    </xdr:sp>
    <xdr:clientData/>
  </xdr:twoCellAnchor>
  <xdr:twoCellAnchor>
    <xdr:from>
      <xdr:col>1</xdr:col>
      <xdr:colOff>443018</xdr:colOff>
      <xdr:row>46</xdr:row>
      <xdr:rowOff>4071</xdr:rowOff>
    </xdr:from>
    <xdr:to>
      <xdr:col>6</xdr:col>
      <xdr:colOff>1931191</xdr:colOff>
      <xdr:row>52</xdr:row>
      <xdr:rowOff>53340</xdr:rowOff>
    </xdr:to>
    <xdr:sp macro="" textlink="">
      <xdr:nvSpPr>
        <xdr:cNvPr id="22" name="Text Box 1">
          <a:hlinkClick xmlns:r="http://schemas.openxmlformats.org/officeDocument/2006/relationships" r:id="rId2"/>
          <a:extLst>
            <a:ext uri="{FF2B5EF4-FFF2-40B4-BE49-F238E27FC236}">
              <a16:creationId xmlns:a16="http://schemas.microsoft.com/office/drawing/2014/main" id="{00000000-0008-0000-0400-000016000000}"/>
            </a:ext>
          </a:extLst>
        </xdr:cNvPr>
        <xdr:cNvSpPr txBox="1">
          <a:spLocks noChangeArrowheads="1"/>
        </xdr:cNvSpPr>
      </xdr:nvSpPr>
      <xdr:spPr bwMode="auto">
        <a:xfrm>
          <a:off x="625898" y="9308091"/>
          <a:ext cx="4909553" cy="1146549"/>
        </a:xfrm>
        <a:prstGeom prst="rect">
          <a:avLst/>
        </a:prstGeom>
        <a:noFill/>
        <a:ln w="9525">
          <a:noFill/>
          <a:miter lim="800000"/>
          <a:headEnd/>
          <a:tailEnd/>
        </a:ln>
      </xdr:spPr>
      <xdr:txBody>
        <a:bodyPr vertOverflow="clip" wrap="square" lIns="27432" tIns="18288" rIns="0" bIns="0" anchor="t" upright="1"/>
        <a:lstStyle/>
        <a:p>
          <a:pPr marL="0" marR="0" lvl="0" indent="0" algn="l" defTabSz="914400" rtl="0" eaLnBrk="1" fontAlgn="auto" latinLnBrk="0" hangingPunct="1">
            <a:lnSpc>
              <a:spcPct val="100000"/>
            </a:lnSpc>
            <a:spcBef>
              <a:spcPts val="0"/>
            </a:spcBef>
            <a:spcAft>
              <a:spcPts val="0"/>
            </a:spcAft>
            <a:buClrTx/>
            <a:buSzTx/>
            <a:buFontTx/>
            <a:buNone/>
            <a:tabLst/>
            <a:defRPr sz="1000"/>
          </a:pPr>
          <a:r>
            <a:rPr lang="nl-BE" sz="800" b="0" i="1" u="none" strike="noStrike" baseline="0">
              <a:solidFill>
                <a:schemeClr val="bg1">
                  <a:lumMod val="50000"/>
                </a:schemeClr>
              </a:solidFill>
              <a:latin typeface="Arial" panose="020B0604020202020204" pitchFamily="34" charset="0"/>
              <a:cs typeface="Arial" panose="020B0604020202020204" pitchFamily="34" charset="0"/>
            </a:rPr>
            <a:t>Deze rekentool is een uitgave van Viaverda en kwam tot stand binnen het VLAIO LA-traject </a:t>
          </a:r>
          <a:r>
            <a:rPr lang="nl-BE" sz="800" b="0" i="1" u="sng" strike="noStrike" baseline="0">
              <a:solidFill>
                <a:schemeClr val="bg1">
                  <a:lumMod val="50000"/>
                </a:schemeClr>
              </a:solidFill>
              <a:latin typeface="Arial" panose="020B0604020202020204" pitchFamily="34" charset="0"/>
              <a:cs typeface="Arial" panose="020B0604020202020204" pitchFamily="34" charset="0"/>
            </a:rPr>
            <a:t>'</a:t>
          </a: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OrnAqua: </a:t>
          </a:r>
          <a:b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br>
          <a:r>
            <a:rPr lang="nl-BE" sz="800" b="0" i="1" u="sng" strike="noStrike">
              <a:solidFill>
                <a:schemeClr val="bg1">
                  <a:lumMod val="50000"/>
                </a:schemeClr>
              </a:solidFill>
              <a:effectLst/>
              <a:latin typeface="Arial" panose="020B0604020202020204" pitchFamily="34" charset="0"/>
              <a:ea typeface="+mn-ea"/>
              <a:cs typeface="Arial" panose="020B0604020202020204" pitchFamily="34" charset="0"/>
            </a:rPr>
            <a:t>een nieuw referentiekader voor irrigatie voor efficiënter watergebruik in de openluchtsierteelt'.</a:t>
          </a:r>
          <a:r>
            <a:rPr lang="nl-BE" sz="800" b="0" i="1" u="none" strike="noStrike" baseline="0">
              <a:solidFill>
                <a:schemeClr val="bg1">
                  <a:lumMod val="50000"/>
                </a:schemeClr>
              </a:solidFill>
              <a:latin typeface="Arial" panose="020B0604020202020204" pitchFamily="34" charset="0"/>
              <a:cs typeface="Arial" panose="020B0604020202020204" pitchFamily="34" charset="0"/>
            </a:rPr>
            <a:t>   </a:t>
          </a:r>
        </a:p>
      </xdr:txBody>
    </xdr:sp>
    <xdr:clientData/>
  </xdr:twoCellAnchor>
  <xdr:twoCellAnchor>
    <xdr:from>
      <xdr:col>1</xdr:col>
      <xdr:colOff>243840</xdr:colOff>
      <xdr:row>0</xdr:row>
      <xdr:rowOff>68580</xdr:rowOff>
    </xdr:from>
    <xdr:to>
      <xdr:col>4</xdr:col>
      <xdr:colOff>266460</xdr:colOff>
      <xdr:row>1</xdr:row>
      <xdr:rowOff>206100</xdr:rowOff>
    </xdr:to>
    <xdr:sp macro="" textlink="">
      <xdr:nvSpPr>
        <xdr:cNvPr id="2" name="Rechthoek: afgeronde hoeken 1">
          <a:hlinkClick xmlns:r="http://schemas.openxmlformats.org/officeDocument/2006/relationships" r:id="rId3"/>
          <a:extLst>
            <a:ext uri="{FF2B5EF4-FFF2-40B4-BE49-F238E27FC236}">
              <a16:creationId xmlns:a16="http://schemas.microsoft.com/office/drawing/2014/main" id="{00000000-0008-0000-0400-000002000000}"/>
            </a:ext>
          </a:extLst>
        </xdr:cNvPr>
        <xdr:cNvSpPr/>
      </xdr:nvSpPr>
      <xdr:spPr>
        <a:xfrm>
          <a:off x="426720" y="68580"/>
          <a:ext cx="2224800" cy="320400"/>
        </a:xfrm>
        <a:prstGeom prst="roundRect">
          <a:avLst>
            <a:gd name="adj" fmla="val 46667"/>
          </a:avLst>
        </a:prstGeom>
        <a:solidFill>
          <a:srgbClr val="A7168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Terug naar welkom  </a:t>
          </a:r>
          <a:endParaRPr lang="nl-BE" sz="1100">
            <a:latin typeface="Arial" panose="020B0604020202020204" pitchFamily="34" charset="0"/>
            <a:cs typeface="Arial" panose="020B0604020202020204" pitchFamily="34" charset="0"/>
          </a:endParaRPr>
        </a:p>
      </xdr:txBody>
    </xdr:sp>
    <xdr:clientData/>
  </xdr:twoCellAnchor>
  <xdr:twoCellAnchor>
    <xdr:from>
      <xdr:col>4</xdr:col>
      <xdr:colOff>369570</xdr:colOff>
      <xdr:row>0</xdr:row>
      <xdr:rowOff>68580</xdr:rowOff>
    </xdr:from>
    <xdr:to>
      <xdr:col>6</xdr:col>
      <xdr:colOff>1375170</xdr:colOff>
      <xdr:row>1</xdr:row>
      <xdr:rowOff>206100</xdr:rowOff>
    </xdr:to>
    <xdr:sp macro="" textlink="">
      <xdr:nvSpPr>
        <xdr:cNvPr id="4" name="Rechthoek: afgeronde hoeken 3">
          <a:hlinkClick xmlns:r="http://schemas.openxmlformats.org/officeDocument/2006/relationships" r:id="rId4"/>
          <a:extLst>
            <a:ext uri="{FF2B5EF4-FFF2-40B4-BE49-F238E27FC236}">
              <a16:creationId xmlns:a16="http://schemas.microsoft.com/office/drawing/2014/main" id="{00000000-0008-0000-0400-000004000000}"/>
            </a:ext>
          </a:extLst>
        </xdr:cNvPr>
        <xdr:cNvSpPr/>
      </xdr:nvSpPr>
      <xdr:spPr>
        <a:xfrm>
          <a:off x="2754630" y="68580"/>
          <a:ext cx="2224800" cy="320400"/>
        </a:xfrm>
        <a:prstGeom prst="roundRect">
          <a:avLst>
            <a:gd name="adj" fmla="val 46667"/>
          </a:avLst>
        </a:prstGeom>
        <a:solidFill>
          <a:srgbClr val="A7168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Kosteninschatting </a:t>
          </a:r>
          <a:endParaRPr lang="nl-BE" sz="1100">
            <a:latin typeface="Arial" panose="020B0604020202020204" pitchFamily="34" charset="0"/>
            <a:cs typeface="Arial" panose="020B0604020202020204" pitchFamily="34" charset="0"/>
          </a:endParaRPr>
        </a:p>
      </xdr:txBody>
    </xdr:sp>
    <xdr:clientData/>
  </xdr:twoCellAnchor>
  <xdr:twoCellAnchor>
    <xdr:from>
      <xdr:col>6</xdr:col>
      <xdr:colOff>1478280</xdr:colOff>
      <xdr:row>0</xdr:row>
      <xdr:rowOff>68580</xdr:rowOff>
    </xdr:from>
    <xdr:to>
      <xdr:col>7</xdr:col>
      <xdr:colOff>365520</xdr:colOff>
      <xdr:row>1</xdr:row>
      <xdr:rowOff>206100</xdr:rowOff>
    </xdr:to>
    <xdr:sp macro="" textlink="">
      <xdr:nvSpPr>
        <xdr:cNvPr id="7" name="Rechthoek: afgeronde hoeken 6">
          <a:hlinkClick xmlns:r="http://schemas.openxmlformats.org/officeDocument/2006/relationships" r:id="rId5"/>
          <a:extLst>
            <a:ext uri="{FF2B5EF4-FFF2-40B4-BE49-F238E27FC236}">
              <a16:creationId xmlns:a16="http://schemas.microsoft.com/office/drawing/2014/main" id="{00000000-0008-0000-0400-000007000000}"/>
            </a:ext>
          </a:extLst>
        </xdr:cNvPr>
        <xdr:cNvSpPr/>
      </xdr:nvSpPr>
      <xdr:spPr>
        <a:xfrm>
          <a:off x="5082540" y="68580"/>
          <a:ext cx="2224800" cy="320400"/>
        </a:xfrm>
        <a:prstGeom prst="roundRect">
          <a:avLst>
            <a:gd name="adj" fmla="val 46667"/>
          </a:avLst>
        </a:prstGeom>
        <a:solidFill>
          <a:srgbClr val="A71680"/>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ctr"/>
          <a:r>
            <a:rPr lang="nl-BE" sz="1100" baseline="0">
              <a:latin typeface="Arial" panose="020B0604020202020204" pitchFamily="34" charset="0"/>
              <a:cs typeface="Arial" panose="020B0604020202020204" pitchFamily="34" charset="0"/>
            </a:rPr>
            <a:t>&gt; </a:t>
          </a:r>
          <a:r>
            <a:rPr lang="nl-BE" sz="1100" baseline="0">
              <a:solidFill>
                <a:schemeClr val="lt1"/>
              </a:solidFill>
              <a:effectLst/>
              <a:latin typeface="Arial" panose="020B0604020202020204" pitchFamily="34" charset="0"/>
              <a:ea typeface="+mn-ea"/>
              <a:cs typeface="Arial" panose="020B0604020202020204" pitchFamily="34" charset="0"/>
            </a:rPr>
            <a:t>Casestudies</a:t>
          </a:r>
          <a:endParaRPr lang="nl-BE" sz="1100">
            <a:latin typeface="Arial" panose="020B0604020202020204" pitchFamily="34" charset="0"/>
            <a:cs typeface="Arial" panose="020B0604020202020204" pitchFamily="34" charset="0"/>
          </a:endParaRPr>
        </a:p>
      </xdr:txBody>
    </xdr:sp>
    <xdr:clientData/>
  </xdr:twoCellAnchor>
  <xdr:twoCellAnchor>
    <xdr:from>
      <xdr:col>11</xdr:col>
      <xdr:colOff>23032</xdr:colOff>
      <xdr:row>39</xdr:row>
      <xdr:rowOff>125589</xdr:rowOff>
    </xdr:from>
    <xdr:to>
      <xdr:col>11</xdr:col>
      <xdr:colOff>318023</xdr:colOff>
      <xdr:row>41</xdr:row>
      <xdr:rowOff>135382</xdr:rowOff>
    </xdr:to>
    <xdr:sp macro="" textlink="">
      <xdr:nvSpPr>
        <xdr:cNvPr id="20" name="Tijdelijke aanduiding voor voettekst 1">
          <a:extLst>
            <a:ext uri="{FF2B5EF4-FFF2-40B4-BE49-F238E27FC236}">
              <a16:creationId xmlns:a16="http://schemas.microsoft.com/office/drawing/2014/main" id="{00000000-0008-0000-0400-000014000000}"/>
            </a:ext>
          </a:extLst>
        </xdr:cNvPr>
        <xdr:cNvSpPr txBox="1">
          <a:spLocks/>
        </xdr:cNvSpPr>
      </xdr:nvSpPr>
      <xdr:spPr>
        <a:xfrm>
          <a:off x="9403252" y="8149449"/>
          <a:ext cx="294991" cy="375553"/>
        </a:xfrm>
        <a:prstGeom prst="rect">
          <a:avLst/>
        </a:prstGeom>
      </xdr:spPr>
      <xdr:txBody>
        <a:bodyPr vert="horz" wrap="square" lIns="0" tIns="0" rIns="0" bIns="0" rtlCol="0" anchor="ctr"/>
        <a:lstStyle>
          <a:defPPr>
            <a:defRPr lang="en-US"/>
          </a:defPPr>
          <a:lvl1pPr marL="0" algn="l" defTabSz="585857" rtl="0" eaLnBrk="1" latinLnBrk="0" hangingPunct="1">
            <a:defRPr sz="800" kern="1200">
              <a:solidFill>
                <a:srgbClr val="FFFFFF"/>
              </a:solidFill>
              <a:latin typeface="+mn-lt"/>
              <a:ea typeface="+mn-ea"/>
              <a:cs typeface="+mn-cs"/>
            </a:defRPr>
          </a:lvl1pPr>
          <a:lvl2pPr marL="585857" algn="l" defTabSz="585857" rtl="0" eaLnBrk="1" latinLnBrk="0" hangingPunct="1">
            <a:defRPr sz="2307" kern="1200">
              <a:solidFill>
                <a:schemeClr val="tx1"/>
              </a:solidFill>
              <a:latin typeface="+mn-lt"/>
              <a:ea typeface="+mn-ea"/>
              <a:cs typeface="+mn-cs"/>
            </a:defRPr>
          </a:lvl2pPr>
          <a:lvl3pPr marL="1171715" algn="l" defTabSz="585857" rtl="0" eaLnBrk="1" latinLnBrk="0" hangingPunct="1">
            <a:defRPr sz="2307" kern="1200">
              <a:solidFill>
                <a:schemeClr val="tx1"/>
              </a:solidFill>
              <a:latin typeface="+mn-lt"/>
              <a:ea typeface="+mn-ea"/>
              <a:cs typeface="+mn-cs"/>
            </a:defRPr>
          </a:lvl3pPr>
          <a:lvl4pPr marL="1757573" algn="l" defTabSz="585857" rtl="0" eaLnBrk="1" latinLnBrk="0" hangingPunct="1">
            <a:defRPr sz="2307" kern="1200">
              <a:solidFill>
                <a:schemeClr val="tx1"/>
              </a:solidFill>
              <a:latin typeface="+mn-lt"/>
              <a:ea typeface="+mn-ea"/>
              <a:cs typeface="+mn-cs"/>
            </a:defRPr>
          </a:lvl4pPr>
          <a:lvl5pPr marL="2343429" algn="l" defTabSz="585857" rtl="0" eaLnBrk="1" latinLnBrk="0" hangingPunct="1">
            <a:defRPr sz="2307" kern="1200">
              <a:solidFill>
                <a:schemeClr val="tx1"/>
              </a:solidFill>
              <a:latin typeface="+mn-lt"/>
              <a:ea typeface="+mn-ea"/>
              <a:cs typeface="+mn-cs"/>
            </a:defRPr>
          </a:lvl5pPr>
          <a:lvl6pPr marL="2929286" algn="l" defTabSz="585857" rtl="0" eaLnBrk="1" latinLnBrk="0" hangingPunct="1">
            <a:defRPr sz="2307" kern="1200">
              <a:solidFill>
                <a:schemeClr val="tx1"/>
              </a:solidFill>
              <a:latin typeface="+mn-lt"/>
              <a:ea typeface="+mn-ea"/>
              <a:cs typeface="+mn-cs"/>
            </a:defRPr>
          </a:lvl6pPr>
          <a:lvl7pPr marL="3515144" algn="l" defTabSz="585857" rtl="0" eaLnBrk="1" latinLnBrk="0" hangingPunct="1">
            <a:defRPr sz="2307" kern="1200">
              <a:solidFill>
                <a:schemeClr val="tx1"/>
              </a:solidFill>
              <a:latin typeface="+mn-lt"/>
              <a:ea typeface="+mn-ea"/>
              <a:cs typeface="+mn-cs"/>
            </a:defRPr>
          </a:lvl7pPr>
          <a:lvl8pPr marL="4101001" algn="l" defTabSz="585857" rtl="0" eaLnBrk="1" latinLnBrk="0" hangingPunct="1">
            <a:defRPr sz="2307" kern="1200">
              <a:solidFill>
                <a:schemeClr val="tx1"/>
              </a:solidFill>
              <a:latin typeface="+mn-lt"/>
              <a:ea typeface="+mn-ea"/>
              <a:cs typeface="+mn-cs"/>
            </a:defRPr>
          </a:lvl8pPr>
          <a:lvl9pPr marL="4686859" algn="l" defTabSz="585857" rtl="0" eaLnBrk="1" latinLnBrk="0" hangingPunct="1">
            <a:defRPr sz="2307" kern="1200">
              <a:solidFill>
                <a:schemeClr val="tx1"/>
              </a:solidFill>
              <a:latin typeface="+mn-lt"/>
              <a:ea typeface="+mn-ea"/>
              <a:cs typeface="+mn-cs"/>
            </a:defRPr>
          </a:lvl9pPr>
        </a:lstStyle>
        <a:p>
          <a:pPr algn="ctr"/>
          <a:r>
            <a:rPr lang="nl-BE"/>
            <a:t>2</a:t>
          </a:r>
        </a:p>
      </xdr:txBody>
    </xdr:sp>
    <xdr:clientData/>
  </xdr:twoCellAnchor>
  <xdr:twoCellAnchor>
    <xdr:from>
      <xdr:col>19</xdr:col>
      <xdr:colOff>515546</xdr:colOff>
      <xdr:row>39</xdr:row>
      <xdr:rowOff>163115</xdr:rowOff>
    </xdr:from>
    <xdr:to>
      <xdr:col>20</xdr:col>
      <xdr:colOff>204214</xdr:colOff>
      <xdr:row>41</xdr:row>
      <xdr:rowOff>178152</xdr:rowOff>
    </xdr:to>
    <xdr:sp macro="" textlink="">
      <xdr:nvSpPr>
        <xdr:cNvPr id="31" name="Tijdelijke aanduiding voor voettekst 1">
          <a:extLst>
            <a:ext uri="{FF2B5EF4-FFF2-40B4-BE49-F238E27FC236}">
              <a16:creationId xmlns:a16="http://schemas.microsoft.com/office/drawing/2014/main" id="{00000000-0008-0000-0400-00001F000000}"/>
            </a:ext>
          </a:extLst>
        </xdr:cNvPr>
        <xdr:cNvSpPr txBox="1">
          <a:spLocks/>
        </xdr:cNvSpPr>
      </xdr:nvSpPr>
      <xdr:spPr>
        <a:xfrm>
          <a:off x="14714965" y="8094470"/>
          <a:ext cx="294991" cy="375553"/>
        </a:xfrm>
        <a:prstGeom prst="rect">
          <a:avLst/>
        </a:prstGeom>
      </xdr:spPr>
      <xdr:txBody>
        <a:bodyPr vert="horz" wrap="square" lIns="0" tIns="0" rIns="0" bIns="0" rtlCol="0" anchor="ctr"/>
        <a:lstStyle>
          <a:defPPr>
            <a:defRPr lang="en-US"/>
          </a:defPPr>
          <a:lvl1pPr marL="0" algn="l" defTabSz="585857" rtl="0" eaLnBrk="1" latinLnBrk="0" hangingPunct="1">
            <a:defRPr sz="800" kern="1200">
              <a:solidFill>
                <a:srgbClr val="FFFFFF"/>
              </a:solidFill>
              <a:latin typeface="+mn-lt"/>
              <a:ea typeface="+mn-ea"/>
              <a:cs typeface="+mn-cs"/>
            </a:defRPr>
          </a:lvl1pPr>
          <a:lvl2pPr marL="585857" algn="l" defTabSz="585857" rtl="0" eaLnBrk="1" latinLnBrk="0" hangingPunct="1">
            <a:defRPr sz="2307" kern="1200">
              <a:solidFill>
                <a:schemeClr val="tx1"/>
              </a:solidFill>
              <a:latin typeface="+mn-lt"/>
              <a:ea typeface="+mn-ea"/>
              <a:cs typeface="+mn-cs"/>
            </a:defRPr>
          </a:lvl2pPr>
          <a:lvl3pPr marL="1171715" algn="l" defTabSz="585857" rtl="0" eaLnBrk="1" latinLnBrk="0" hangingPunct="1">
            <a:defRPr sz="2307" kern="1200">
              <a:solidFill>
                <a:schemeClr val="tx1"/>
              </a:solidFill>
              <a:latin typeface="+mn-lt"/>
              <a:ea typeface="+mn-ea"/>
              <a:cs typeface="+mn-cs"/>
            </a:defRPr>
          </a:lvl3pPr>
          <a:lvl4pPr marL="1757573" algn="l" defTabSz="585857" rtl="0" eaLnBrk="1" latinLnBrk="0" hangingPunct="1">
            <a:defRPr sz="2307" kern="1200">
              <a:solidFill>
                <a:schemeClr val="tx1"/>
              </a:solidFill>
              <a:latin typeface="+mn-lt"/>
              <a:ea typeface="+mn-ea"/>
              <a:cs typeface="+mn-cs"/>
            </a:defRPr>
          </a:lvl4pPr>
          <a:lvl5pPr marL="2343429" algn="l" defTabSz="585857" rtl="0" eaLnBrk="1" latinLnBrk="0" hangingPunct="1">
            <a:defRPr sz="2307" kern="1200">
              <a:solidFill>
                <a:schemeClr val="tx1"/>
              </a:solidFill>
              <a:latin typeface="+mn-lt"/>
              <a:ea typeface="+mn-ea"/>
              <a:cs typeface="+mn-cs"/>
            </a:defRPr>
          </a:lvl5pPr>
          <a:lvl6pPr marL="2929286" algn="l" defTabSz="585857" rtl="0" eaLnBrk="1" latinLnBrk="0" hangingPunct="1">
            <a:defRPr sz="2307" kern="1200">
              <a:solidFill>
                <a:schemeClr val="tx1"/>
              </a:solidFill>
              <a:latin typeface="+mn-lt"/>
              <a:ea typeface="+mn-ea"/>
              <a:cs typeface="+mn-cs"/>
            </a:defRPr>
          </a:lvl6pPr>
          <a:lvl7pPr marL="3515144" algn="l" defTabSz="585857" rtl="0" eaLnBrk="1" latinLnBrk="0" hangingPunct="1">
            <a:defRPr sz="2307" kern="1200">
              <a:solidFill>
                <a:schemeClr val="tx1"/>
              </a:solidFill>
              <a:latin typeface="+mn-lt"/>
              <a:ea typeface="+mn-ea"/>
              <a:cs typeface="+mn-cs"/>
            </a:defRPr>
          </a:lvl7pPr>
          <a:lvl8pPr marL="4101001" algn="l" defTabSz="585857" rtl="0" eaLnBrk="1" latinLnBrk="0" hangingPunct="1">
            <a:defRPr sz="2307" kern="1200">
              <a:solidFill>
                <a:schemeClr val="tx1"/>
              </a:solidFill>
              <a:latin typeface="+mn-lt"/>
              <a:ea typeface="+mn-ea"/>
              <a:cs typeface="+mn-cs"/>
            </a:defRPr>
          </a:lvl8pPr>
          <a:lvl9pPr marL="4686859" algn="l" defTabSz="585857" rtl="0" eaLnBrk="1" latinLnBrk="0" hangingPunct="1">
            <a:defRPr sz="2307" kern="1200">
              <a:solidFill>
                <a:schemeClr val="tx1"/>
              </a:solidFill>
              <a:latin typeface="+mn-lt"/>
              <a:ea typeface="+mn-ea"/>
              <a:cs typeface="+mn-cs"/>
            </a:defRPr>
          </a:lvl9pPr>
        </a:lstStyle>
        <a:p>
          <a:pPr algn="ctr"/>
          <a:r>
            <a:rPr lang="nl-BE"/>
            <a:t>3</a:t>
          </a:r>
        </a:p>
      </xdr:txBody>
    </xdr:sp>
    <xdr:clientData/>
  </xdr:twoCellAnchor>
  <xdr:twoCellAnchor>
    <xdr:from>
      <xdr:col>5</xdr:col>
      <xdr:colOff>464992</xdr:colOff>
      <xdr:row>37</xdr:row>
      <xdr:rowOff>117969</xdr:rowOff>
    </xdr:from>
    <xdr:to>
      <xdr:col>6</xdr:col>
      <xdr:colOff>150383</xdr:colOff>
      <xdr:row>39</xdr:row>
      <xdr:rowOff>127762</xdr:rowOff>
    </xdr:to>
    <xdr:sp macro="" textlink="">
      <xdr:nvSpPr>
        <xdr:cNvPr id="14" name="Tijdelijke aanduiding voor voettekst 1">
          <a:extLst>
            <a:ext uri="{FF2B5EF4-FFF2-40B4-BE49-F238E27FC236}">
              <a16:creationId xmlns:a16="http://schemas.microsoft.com/office/drawing/2014/main" id="{00000000-0008-0000-0400-00000E000000}"/>
            </a:ext>
          </a:extLst>
        </xdr:cNvPr>
        <xdr:cNvSpPr txBox="1">
          <a:spLocks/>
        </xdr:cNvSpPr>
      </xdr:nvSpPr>
      <xdr:spPr>
        <a:xfrm>
          <a:off x="3459652" y="7776069"/>
          <a:ext cx="294991" cy="375553"/>
        </a:xfrm>
        <a:prstGeom prst="rect">
          <a:avLst/>
        </a:prstGeom>
      </xdr:spPr>
      <xdr:txBody>
        <a:bodyPr vert="horz" wrap="square" lIns="0" tIns="0" rIns="0" bIns="0" rtlCol="0" anchor="ctr"/>
        <a:lstStyle>
          <a:defPPr>
            <a:defRPr lang="en-US"/>
          </a:defPPr>
          <a:lvl1pPr marL="0" algn="l" defTabSz="585857" rtl="0" eaLnBrk="1" latinLnBrk="0" hangingPunct="1">
            <a:defRPr sz="800" kern="1200">
              <a:solidFill>
                <a:srgbClr val="FFFFFF"/>
              </a:solidFill>
              <a:latin typeface="+mn-lt"/>
              <a:ea typeface="+mn-ea"/>
              <a:cs typeface="+mn-cs"/>
            </a:defRPr>
          </a:lvl1pPr>
          <a:lvl2pPr marL="585857" algn="l" defTabSz="585857" rtl="0" eaLnBrk="1" latinLnBrk="0" hangingPunct="1">
            <a:defRPr sz="2307" kern="1200">
              <a:solidFill>
                <a:schemeClr val="tx1"/>
              </a:solidFill>
              <a:latin typeface="+mn-lt"/>
              <a:ea typeface="+mn-ea"/>
              <a:cs typeface="+mn-cs"/>
            </a:defRPr>
          </a:lvl2pPr>
          <a:lvl3pPr marL="1171715" algn="l" defTabSz="585857" rtl="0" eaLnBrk="1" latinLnBrk="0" hangingPunct="1">
            <a:defRPr sz="2307" kern="1200">
              <a:solidFill>
                <a:schemeClr val="tx1"/>
              </a:solidFill>
              <a:latin typeface="+mn-lt"/>
              <a:ea typeface="+mn-ea"/>
              <a:cs typeface="+mn-cs"/>
            </a:defRPr>
          </a:lvl3pPr>
          <a:lvl4pPr marL="1757573" algn="l" defTabSz="585857" rtl="0" eaLnBrk="1" latinLnBrk="0" hangingPunct="1">
            <a:defRPr sz="2307" kern="1200">
              <a:solidFill>
                <a:schemeClr val="tx1"/>
              </a:solidFill>
              <a:latin typeface="+mn-lt"/>
              <a:ea typeface="+mn-ea"/>
              <a:cs typeface="+mn-cs"/>
            </a:defRPr>
          </a:lvl4pPr>
          <a:lvl5pPr marL="2343429" algn="l" defTabSz="585857" rtl="0" eaLnBrk="1" latinLnBrk="0" hangingPunct="1">
            <a:defRPr sz="2307" kern="1200">
              <a:solidFill>
                <a:schemeClr val="tx1"/>
              </a:solidFill>
              <a:latin typeface="+mn-lt"/>
              <a:ea typeface="+mn-ea"/>
              <a:cs typeface="+mn-cs"/>
            </a:defRPr>
          </a:lvl5pPr>
          <a:lvl6pPr marL="2929286" algn="l" defTabSz="585857" rtl="0" eaLnBrk="1" latinLnBrk="0" hangingPunct="1">
            <a:defRPr sz="2307" kern="1200">
              <a:solidFill>
                <a:schemeClr val="tx1"/>
              </a:solidFill>
              <a:latin typeface="+mn-lt"/>
              <a:ea typeface="+mn-ea"/>
              <a:cs typeface="+mn-cs"/>
            </a:defRPr>
          </a:lvl6pPr>
          <a:lvl7pPr marL="3515144" algn="l" defTabSz="585857" rtl="0" eaLnBrk="1" latinLnBrk="0" hangingPunct="1">
            <a:defRPr sz="2307" kern="1200">
              <a:solidFill>
                <a:schemeClr val="tx1"/>
              </a:solidFill>
              <a:latin typeface="+mn-lt"/>
              <a:ea typeface="+mn-ea"/>
              <a:cs typeface="+mn-cs"/>
            </a:defRPr>
          </a:lvl7pPr>
          <a:lvl8pPr marL="4101001" algn="l" defTabSz="585857" rtl="0" eaLnBrk="1" latinLnBrk="0" hangingPunct="1">
            <a:defRPr sz="2307" kern="1200">
              <a:solidFill>
                <a:schemeClr val="tx1"/>
              </a:solidFill>
              <a:latin typeface="+mn-lt"/>
              <a:ea typeface="+mn-ea"/>
              <a:cs typeface="+mn-cs"/>
            </a:defRPr>
          </a:lvl8pPr>
          <a:lvl9pPr marL="4686859" algn="l" defTabSz="585857" rtl="0" eaLnBrk="1" latinLnBrk="0" hangingPunct="1">
            <a:defRPr sz="2307" kern="1200">
              <a:solidFill>
                <a:schemeClr val="tx1"/>
              </a:solidFill>
              <a:latin typeface="+mn-lt"/>
              <a:ea typeface="+mn-ea"/>
              <a:cs typeface="+mn-cs"/>
            </a:defRPr>
          </a:lvl9pPr>
        </a:lstStyle>
        <a:p>
          <a:pPr algn="ctr"/>
          <a:r>
            <a:rPr lang="nl-BE"/>
            <a:t>1</a:t>
          </a:r>
        </a:p>
      </xdr:txBody>
    </xdr:sp>
    <xdr:clientData/>
  </xdr:twoCellAnchor>
  <xdr:twoCellAnchor>
    <xdr:from>
      <xdr:col>13</xdr:col>
      <xdr:colOff>249649</xdr:colOff>
      <xdr:row>36</xdr:row>
      <xdr:rowOff>160870</xdr:rowOff>
    </xdr:from>
    <xdr:to>
      <xdr:col>13</xdr:col>
      <xdr:colOff>544640</xdr:colOff>
      <xdr:row>38</xdr:row>
      <xdr:rowOff>178043</xdr:rowOff>
    </xdr:to>
    <xdr:sp macro="" textlink="">
      <xdr:nvSpPr>
        <xdr:cNvPr id="40" name="Tijdelijke aanduiding voor voettekst 1">
          <a:extLst>
            <a:ext uri="{FF2B5EF4-FFF2-40B4-BE49-F238E27FC236}">
              <a16:creationId xmlns:a16="http://schemas.microsoft.com/office/drawing/2014/main" id="{00000000-0008-0000-0400-000028000000}"/>
            </a:ext>
          </a:extLst>
        </xdr:cNvPr>
        <xdr:cNvSpPr txBox="1">
          <a:spLocks/>
        </xdr:cNvSpPr>
      </xdr:nvSpPr>
      <xdr:spPr>
        <a:xfrm>
          <a:off x="10813265" y="7801747"/>
          <a:ext cx="294991" cy="392954"/>
        </a:xfrm>
        <a:prstGeom prst="rect">
          <a:avLst/>
        </a:prstGeom>
      </xdr:spPr>
      <xdr:txBody>
        <a:bodyPr vert="horz" wrap="square" lIns="0" tIns="0" rIns="0" bIns="0" rtlCol="0" anchor="ctr"/>
        <a:lstStyle>
          <a:defPPr>
            <a:defRPr lang="en-US"/>
          </a:defPPr>
          <a:lvl1pPr marL="0" algn="l" defTabSz="585857" rtl="0" eaLnBrk="1" latinLnBrk="0" hangingPunct="1">
            <a:defRPr sz="800" kern="1200">
              <a:solidFill>
                <a:srgbClr val="FFFFFF"/>
              </a:solidFill>
              <a:latin typeface="+mn-lt"/>
              <a:ea typeface="+mn-ea"/>
              <a:cs typeface="+mn-cs"/>
            </a:defRPr>
          </a:lvl1pPr>
          <a:lvl2pPr marL="585857" algn="l" defTabSz="585857" rtl="0" eaLnBrk="1" latinLnBrk="0" hangingPunct="1">
            <a:defRPr sz="2307" kern="1200">
              <a:solidFill>
                <a:schemeClr val="tx1"/>
              </a:solidFill>
              <a:latin typeface="+mn-lt"/>
              <a:ea typeface="+mn-ea"/>
              <a:cs typeface="+mn-cs"/>
            </a:defRPr>
          </a:lvl2pPr>
          <a:lvl3pPr marL="1171715" algn="l" defTabSz="585857" rtl="0" eaLnBrk="1" latinLnBrk="0" hangingPunct="1">
            <a:defRPr sz="2307" kern="1200">
              <a:solidFill>
                <a:schemeClr val="tx1"/>
              </a:solidFill>
              <a:latin typeface="+mn-lt"/>
              <a:ea typeface="+mn-ea"/>
              <a:cs typeface="+mn-cs"/>
            </a:defRPr>
          </a:lvl3pPr>
          <a:lvl4pPr marL="1757573" algn="l" defTabSz="585857" rtl="0" eaLnBrk="1" latinLnBrk="0" hangingPunct="1">
            <a:defRPr sz="2307" kern="1200">
              <a:solidFill>
                <a:schemeClr val="tx1"/>
              </a:solidFill>
              <a:latin typeface="+mn-lt"/>
              <a:ea typeface="+mn-ea"/>
              <a:cs typeface="+mn-cs"/>
            </a:defRPr>
          </a:lvl4pPr>
          <a:lvl5pPr marL="2343429" algn="l" defTabSz="585857" rtl="0" eaLnBrk="1" latinLnBrk="0" hangingPunct="1">
            <a:defRPr sz="2307" kern="1200">
              <a:solidFill>
                <a:schemeClr val="tx1"/>
              </a:solidFill>
              <a:latin typeface="+mn-lt"/>
              <a:ea typeface="+mn-ea"/>
              <a:cs typeface="+mn-cs"/>
            </a:defRPr>
          </a:lvl5pPr>
          <a:lvl6pPr marL="2929286" algn="l" defTabSz="585857" rtl="0" eaLnBrk="1" latinLnBrk="0" hangingPunct="1">
            <a:defRPr sz="2307" kern="1200">
              <a:solidFill>
                <a:schemeClr val="tx1"/>
              </a:solidFill>
              <a:latin typeface="+mn-lt"/>
              <a:ea typeface="+mn-ea"/>
              <a:cs typeface="+mn-cs"/>
            </a:defRPr>
          </a:lvl6pPr>
          <a:lvl7pPr marL="3515144" algn="l" defTabSz="585857" rtl="0" eaLnBrk="1" latinLnBrk="0" hangingPunct="1">
            <a:defRPr sz="2307" kern="1200">
              <a:solidFill>
                <a:schemeClr val="tx1"/>
              </a:solidFill>
              <a:latin typeface="+mn-lt"/>
              <a:ea typeface="+mn-ea"/>
              <a:cs typeface="+mn-cs"/>
            </a:defRPr>
          </a:lvl7pPr>
          <a:lvl8pPr marL="4101001" algn="l" defTabSz="585857" rtl="0" eaLnBrk="1" latinLnBrk="0" hangingPunct="1">
            <a:defRPr sz="2307" kern="1200">
              <a:solidFill>
                <a:schemeClr val="tx1"/>
              </a:solidFill>
              <a:latin typeface="+mn-lt"/>
              <a:ea typeface="+mn-ea"/>
              <a:cs typeface="+mn-cs"/>
            </a:defRPr>
          </a:lvl8pPr>
          <a:lvl9pPr marL="4686859" algn="l" defTabSz="585857" rtl="0" eaLnBrk="1" latinLnBrk="0" hangingPunct="1">
            <a:defRPr sz="2307" kern="1200">
              <a:solidFill>
                <a:schemeClr val="tx1"/>
              </a:solidFill>
              <a:latin typeface="+mn-lt"/>
              <a:ea typeface="+mn-ea"/>
              <a:cs typeface="+mn-cs"/>
            </a:defRPr>
          </a:lvl9pPr>
        </a:lstStyle>
        <a:p>
          <a:pPr algn="ctr"/>
          <a:r>
            <a:rPr lang="nl-BE"/>
            <a:t>2</a:t>
          </a:r>
        </a:p>
      </xdr:txBody>
    </xdr:sp>
    <xdr:clientData/>
  </xdr:twoCellAnchor>
  <xdr:twoCellAnchor>
    <xdr:from>
      <xdr:col>24</xdr:col>
      <xdr:colOff>526945</xdr:colOff>
      <xdr:row>36</xdr:row>
      <xdr:rowOff>160266</xdr:rowOff>
    </xdr:from>
    <xdr:to>
      <xdr:col>25</xdr:col>
      <xdr:colOff>214545</xdr:colOff>
      <xdr:row>38</xdr:row>
      <xdr:rowOff>185528</xdr:rowOff>
    </xdr:to>
    <xdr:sp macro="" textlink="">
      <xdr:nvSpPr>
        <xdr:cNvPr id="48" name="Tijdelijke aanduiding voor voettekst 1">
          <a:extLst>
            <a:ext uri="{FF2B5EF4-FFF2-40B4-BE49-F238E27FC236}">
              <a16:creationId xmlns:a16="http://schemas.microsoft.com/office/drawing/2014/main" id="{00000000-0008-0000-0400-000030000000}"/>
            </a:ext>
          </a:extLst>
        </xdr:cNvPr>
        <xdr:cNvSpPr txBox="1">
          <a:spLocks/>
        </xdr:cNvSpPr>
      </xdr:nvSpPr>
      <xdr:spPr>
        <a:xfrm>
          <a:off x="17787902" y="7802353"/>
          <a:ext cx="294991" cy="400740"/>
        </a:xfrm>
        <a:prstGeom prst="rect">
          <a:avLst/>
        </a:prstGeom>
      </xdr:spPr>
      <xdr:txBody>
        <a:bodyPr vert="horz" wrap="square" lIns="0" tIns="0" rIns="0" bIns="0" rtlCol="0" anchor="ctr"/>
        <a:lstStyle>
          <a:defPPr>
            <a:defRPr lang="en-US"/>
          </a:defPPr>
          <a:lvl1pPr marL="0" algn="l" defTabSz="585857" rtl="0" eaLnBrk="1" latinLnBrk="0" hangingPunct="1">
            <a:defRPr sz="800" kern="1200">
              <a:solidFill>
                <a:srgbClr val="FFFFFF"/>
              </a:solidFill>
              <a:latin typeface="+mn-lt"/>
              <a:ea typeface="+mn-ea"/>
              <a:cs typeface="+mn-cs"/>
            </a:defRPr>
          </a:lvl1pPr>
          <a:lvl2pPr marL="585857" algn="l" defTabSz="585857" rtl="0" eaLnBrk="1" latinLnBrk="0" hangingPunct="1">
            <a:defRPr sz="2307" kern="1200">
              <a:solidFill>
                <a:schemeClr val="tx1"/>
              </a:solidFill>
              <a:latin typeface="+mn-lt"/>
              <a:ea typeface="+mn-ea"/>
              <a:cs typeface="+mn-cs"/>
            </a:defRPr>
          </a:lvl2pPr>
          <a:lvl3pPr marL="1171715" algn="l" defTabSz="585857" rtl="0" eaLnBrk="1" latinLnBrk="0" hangingPunct="1">
            <a:defRPr sz="2307" kern="1200">
              <a:solidFill>
                <a:schemeClr val="tx1"/>
              </a:solidFill>
              <a:latin typeface="+mn-lt"/>
              <a:ea typeface="+mn-ea"/>
              <a:cs typeface="+mn-cs"/>
            </a:defRPr>
          </a:lvl3pPr>
          <a:lvl4pPr marL="1757573" algn="l" defTabSz="585857" rtl="0" eaLnBrk="1" latinLnBrk="0" hangingPunct="1">
            <a:defRPr sz="2307" kern="1200">
              <a:solidFill>
                <a:schemeClr val="tx1"/>
              </a:solidFill>
              <a:latin typeface="+mn-lt"/>
              <a:ea typeface="+mn-ea"/>
              <a:cs typeface="+mn-cs"/>
            </a:defRPr>
          </a:lvl4pPr>
          <a:lvl5pPr marL="2343429" algn="l" defTabSz="585857" rtl="0" eaLnBrk="1" latinLnBrk="0" hangingPunct="1">
            <a:defRPr sz="2307" kern="1200">
              <a:solidFill>
                <a:schemeClr val="tx1"/>
              </a:solidFill>
              <a:latin typeface="+mn-lt"/>
              <a:ea typeface="+mn-ea"/>
              <a:cs typeface="+mn-cs"/>
            </a:defRPr>
          </a:lvl5pPr>
          <a:lvl6pPr marL="2929286" algn="l" defTabSz="585857" rtl="0" eaLnBrk="1" latinLnBrk="0" hangingPunct="1">
            <a:defRPr sz="2307" kern="1200">
              <a:solidFill>
                <a:schemeClr val="tx1"/>
              </a:solidFill>
              <a:latin typeface="+mn-lt"/>
              <a:ea typeface="+mn-ea"/>
              <a:cs typeface="+mn-cs"/>
            </a:defRPr>
          </a:lvl6pPr>
          <a:lvl7pPr marL="3515144" algn="l" defTabSz="585857" rtl="0" eaLnBrk="1" latinLnBrk="0" hangingPunct="1">
            <a:defRPr sz="2307" kern="1200">
              <a:solidFill>
                <a:schemeClr val="tx1"/>
              </a:solidFill>
              <a:latin typeface="+mn-lt"/>
              <a:ea typeface="+mn-ea"/>
              <a:cs typeface="+mn-cs"/>
            </a:defRPr>
          </a:lvl7pPr>
          <a:lvl8pPr marL="4101001" algn="l" defTabSz="585857" rtl="0" eaLnBrk="1" latinLnBrk="0" hangingPunct="1">
            <a:defRPr sz="2307" kern="1200">
              <a:solidFill>
                <a:schemeClr val="tx1"/>
              </a:solidFill>
              <a:latin typeface="+mn-lt"/>
              <a:ea typeface="+mn-ea"/>
              <a:cs typeface="+mn-cs"/>
            </a:defRPr>
          </a:lvl8pPr>
          <a:lvl9pPr marL="4686859" algn="l" defTabSz="585857" rtl="0" eaLnBrk="1" latinLnBrk="0" hangingPunct="1">
            <a:defRPr sz="2307" kern="1200">
              <a:solidFill>
                <a:schemeClr val="tx1"/>
              </a:solidFill>
              <a:latin typeface="+mn-lt"/>
              <a:ea typeface="+mn-ea"/>
              <a:cs typeface="+mn-cs"/>
            </a:defRPr>
          </a:lvl9pPr>
        </a:lstStyle>
        <a:p>
          <a:pPr algn="ctr"/>
          <a:r>
            <a:rPr lang="nl-BE"/>
            <a:t>3</a:t>
          </a:r>
        </a:p>
      </xdr:txBody>
    </xdr:sp>
    <xdr:clientData/>
  </xdr:twoCellAnchor>
  <xdr:twoCellAnchor>
    <xdr:from>
      <xdr:col>19</xdr:col>
      <xdr:colOff>354977</xdr:colOff>
      <xdr:row>6</xdr:row>
      <xdr:rowOff>40140</xdr:rowOff>
    </xdr:from>
    <xdr:to>
      <xdr:col>20</xdr:col>
      <xdr:colOff>42577</xdr:colOff>
      <xdr:row>8</xdr:row>
      <xdr:rowOff>65401</xdr:rowOff>
    </xdr:to>
    <xdr:sp macro="" textlink="">
      <xdr:nvSpPr>
        <xdr:cNvPr id="51" name="Tijdelijke aanduiding voor voettekst 63">
          <a:extLst>
            <a:ext uri="{FF2B5EF4-FFF2-40B4-BE49-F238E27FC236}">
              <a16:creationId xmlns:a16="http://schemas.microsoft.com/office/drawing/2014/main" id="{00000000-0008-0000-0400-000033000000}"/>
            </a:ext>
          </a:extLst>
        </xdr:cNvPr>
        <xdr:cNvSpPr txBox="1">
          <a:spLocks/>
        </xdr:cNvSpPr>
      </xdr:nvSpPr>
      <xdr:spPr>
        <a:xfrm>
          <a:off x="14578977" y="1575183"/>
          <a:ext cx="294991" cy="400740"/>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r>
            <a:rPr lang="nl-NL" sz="1200"/>
            <a:t>  </a:t>
          </a:r>
          <a:endParaRPr lang="nl-BE" sz="1200"/>
        </a:p>
      </xdr:txBody>
    </xdr:sp>
    <xdr:clientData/>
  </xdr:twoCellAnchor>
  <xdr:twoCellAnchor>
    <xdr:from>
      <xdr:col>1</xdr:col>
      <xdr:colOff>486213</xdr:colOff>
      <xdr:row>6</xdr:row>
      <xdr:rowOff>64768</xdr:rowOff>
    </xdr:from>
    <xdr:to>
      <xdr:col>20</xdr:col>
      <xdr:colOff>14150</xdr:colOff>
      <xdr:row>8</xdr:row>
      <xdr:rowOff>90880</xdr:rowOff>
    </xdr:to>
    <xdr:grpSp>
      <xdr:nvGrpSpPr>
        <xdr:cNvPr id="11" name="Groep 10">
          <a:extLst>
            <a:ext uri="{FF2B5EF4-FFF2-40B4-BE49-F238E27FC236}">
              <a16:creationId xmlns:a16="http://schemas.microsoft.com/office/drawing/2014/main" id="{74F41792-4967-A073-B352-5C0D9BFD8EEC}"/>
            </a:ext>
          </a:extLst>
        </xdr:cNvPr>
        <xdr:cNvGrpSpPr/>
      </xdr:nvGrpSpPr>
      <xdr:grpSpPr>
        <a:xfrm>
          <a:off x="669093" y="1573528"/>
          <a:ext cx="14211677" cy="391872"/>
          <a:chOff x="674027" y="2169832"/>
          <a:chExt cx="14149396" cy="396492"/>
        </a:xfrm>
      </xdr:grpSpPr>
      <xdr:sp macro="" textlink="">
        <xdr:nvSpPr>
          <xdr:cNvPr id="13" name="Tijdelijke aanduiding voor voettekst 63">
            <a:extLst>
              <a:ext uri="{FF2B5EF4-FFF2-40B4-BE49-F238E27FC236}">
                <a16:creationId xmlns:a16="http://schemas.microsoft.com/office/drawing/2014/main" id="{B8FF11D6-10BB-202C-D76D-70005910C6D0}"/>
              </a:ext>
            </a:extLst>
          </xdr:cNvPr>
          <xdr:cNvSpPr txBox="1">
            <a:spLocks/>
          </xdr:cNvSpPr>
        </xdr:nvSpPr>
        <xdr:spPr>
          <a:xfrm>
            <a:off x="7560847" y="2169832"/>
            <a:ext cx="294991" cy="388404"/>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r>
              <a:rPr lang="nl-NL" sz="1200"/>
              <a:t>  2</a:t>
            </a:r>
            <a:endParaRPr lang="nl-BE" sz="1200"/>
          </a:p>
        </xdr:txBody>
      </xdr:sp>
      <xdr:sp macro="" textlink="">
        <xdr:nvSpPr>
          <xdr:cNvPr id="15" name="Tijdelijke aanduiding voor voettekst 63">
            <a:extLst>
              <a:ext uri="{FF2B5EF4-FFF2-40B4-BE49-F238E27FC236}">
                <a16:creationId xmlns:a16="http://schemas.microsoft.com/office/drawing/2014/main" id="{D7FED48C-7A38-0BE2-CF3A-E221F77DFFF3}"/>
              </a:ext>
            </a:extLst>
          </xdr:cNvPr>
          <xdr:cNvSpPr txBox="1">
            <a:spLocks/>
          </xdr:cNvSpPr>
        </xdr:nvSpPr>
        <xdr:spPr>
          <a:xfrm>
            <a:off x="14530131" y="2169832"/>
            <a:ext cx="293292" cy="396492"/>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r>
              <a:rPr lang="nl-NL" sz="1200"/>
              <a:t>  3</a:t>
            </a:r>
            <a:endParaRPr lang="nl-BE" sz="1200"/>
          </a:p>
        </xdr:txBody>
      </xdr:sp>
      <xdr:sp macro="" textlink="">
        <xdr:nvSpPr>
          <xdr:cNvPr id="17" name="Tijdelijke aanduiding voor voettekst 63">
            <a:extLst>
              <a:ext uri="{FF2B5EF4-FFF2-40B4-BE49-F238E27FC236}">
                <a16:creationId xmlns:a16="http://schemas.microsoft.com/office/drawing/2014/main" id="{0C2EEECD-AA36-F681-F1B3-44A40574FA85}"/>
              </a:ext>
            </a:extLst>
          </xdr:cNvPr>
          <xdr:cNvSpPr txBox="1">
            <a:spLocks/>
          </xdr:cNvSpPr>
        </xdr:nvSpPr>
        <xdr:spPr>
          <a:xfrm>
            <a:off x="674027" y="2169832"/>
            <a:ext cx="291084" cy="381024"/>
          </a:xfrm>
          <a:prstGeom prst="rect">
            <a:avLst/>
          </a:prstGeom>
        </xdr:spPr>
        <xdr:txBody>
          <a:bodyPr vert="horz" wrap="square" lIns="0" tIns="0" rIns="0" bIns="0" rtlCol="0" anchor="ctr"/>
          <a:lstStyle>
            <a:defPPr>
              <a:defRPr lang="en-US"/>
            </a:defPPr>
            <a:lvl1pPr marL="0" algn="l" defTabSz="465483" rtl="0" eaLnBrk="1" latinLnBrk="0" hangingPunct="1">
              <a:defRPr sz="800" kern="1200">
                <a:solidFill>
                  <a:srgbClr val="FFFFFF"/>
                </a:solidFill>
                <a:latin typeface="+mn-lt"/>
                <a:ea typeface="+mn-ea"/>
                <a:cs typeface="+mn-cs"/>
              </a:defRPr>
            </a:lvl1pPr>
            <a:lvl2pPr marL="465483" algn="l" defTabSz="465483" rtl="0" eaLnBrk="1" latinLnBrk="0" hangingPunct="1">
              <a:defRPr sz="1833" kern="1200">
                <a:solidFill>
                  <a:schemeClr val="tx1"/>
                </a:solidFill>
                <a:latin typeface="+mn-lt"/>
                <a:ea typeface="+mn-ea"/>
                <a:cs typeface="+mn-cs"/>
              </a:defRPr>
            </a:lvl2pPr>
            <a:lvl3pPr marL="930967" algn="l" defTabSz="465483" rtl="0" eaLnBrk="1" latinLnBrk="0" hangingPunct="1">
              <a:defRPr sz="1833" kern="1200">
                <a:solidFill>
                  <a:schemeClr val="tx1"/>
                </a:solidFill>
                <a:latin typeface="+mn-lt"/>
                <a:ea typeface="+mn-ea"/>
                <a:cs typeface="+mn-cs"/>
              </a:defRPr>
            </a:lvl3pPr>
            <a:lvl4pPr marL="1396451" algn="l" defTabSz="465483" rtl="0" eaLnBrk="1" latinLnBrk="0" hangingPunct="1">
              <a:defRPr sz="1833" kern="1200">
                <a:solidFill>
                  <a:schemeClr val="tx1"/>
                </a:solidFill>
                <a:latin typeface="+mn-lt"/>
                <a:ea typeface="+mn-ea"/>
                <a:cs typeface="+mn-cs"/>
              </a:defRPr>
            </a:lvl4pPr>
            <a:lvl5pPr marL="1861933" algn="l" defTabSz="465483" rtl="0" eaLnBrk="1" latinLnBrk="0" hangingPunct="1">
              <a:defRPr sz="1833" kern="1200">
                <a:solidFill>
                  <a:schemeClr val="tx1"/>
                </a:solidFill>
                <a:latin typeface="+mn-lt"/>
                <a:ea typeface="+mn-ea"/>
                <a:cs typeface="+mn-cs"/>
              </a:defRPr>
            </a:lvl5pPr>
            <a:lvl6pPr marL="2327416" algn="l" defTabSz="465483" rtl="0" eaLnBrk="1" latinLnBrk="0" hangingPunct="1">
              <a:defRPr sz="1833" kern="1200">
                <a:solidFill>
                  <a:schemeClr val="tx1"/>
                </a:solidFill>
                <a:latin typeface="+mn-lt"/>
                <a:ea typeface="+mn-ea"/>
                <a:cs typeface="+mn-cs"/>
              </a:defRPr>
            </a:lvl6pPr>
            <a:lvl7pPr marL="2792900" algn="l" defTabSz="465483" rtl="0" eaLnBrk="1" latinLnBrk="0" hangingPunct="1">
              <a:defRPr sz="1833" kern="1200">
                <a:solidFill>
                  <a:schemeClr val="tx1"/>
                </a:solidFill>
                <a:latin typeface="+mn-lt"/>
                <a:ea typeface="+mn-ea"/>
                <a:cs typeface="+mn-cs"/>
              </a:defRPr>
            </a:lvl7pPr>
            <a:lvl8pPr marL="3258383" algn="l" defTabSz="465483" rtl="0" eaLnBrk="1" latinLnBrk="0" hangingPunct="1">
              <a:defRPr sz="1833" kern="1200">
                <a:solidFill>
                  <a:schemeClr val="tx1"/>
                </a:solidFill>
                <a:latin typeface="+mn-lt"/>
                <a:ea typeface="+mn-ea"/>
                <a:cs typeface="+mn-cs"/>
              </a:defRPr>
            </a:lvl8pPr>
            <a:lvl9pPr marL="3723867" algn="l" defTabSz="465483" rtl="0" eaLnBrk="1" latinLnBrk="0" hangingPunct="1">
              <a:defRPr sz="1833" kern="1200">
                <a:solidFill>
                  <a:schemeClr val="tx1"/>
                </a:solidFill>
                <a:latin typeface="+mn-lt"/>
                <a:ea typeface="+mn-ea"/>
                <a:cs typeface="+mn-cs"/>
              </a:defRPr>
            </a:lvl9pPr>
          </a:lstStyle>
          <a:p>
            <a:pPr algn="ctr"/>
            <a:r>
              <a:rPr lang="nl-NL" sz="1200"/>
              <a:t>  1</a:t>
            </a:r>
            <a:endParaRPr lang="nl-BE" sz="1200"/>
          </a:p>
        </xdr:txBody>
      </xdr:sp>
    </xdr:grpSp>
    <xdr:clientData/>
  </xdr:twoCellAnchor>
  <xdr:twoCellAnchor>
    <xdr:from>
      <xdr:col>1</xdr:col>
      <xdr:colOff>562710</xdr:colOff>
      <xdr:row>8</xdr:row>
      <xdr:rowOff>18644</xdr:rowOff>
    </xdr:from>
    <xdr:to>
      <xdr:col>29</xdr:col>
      <xdr:colOff>557542</xdr:colOff>
      <xdr:row>42</xdr:row>
      <xdr:rowOff>88624</xdr:rowOff>
    </xdr:to>
    <xdr:grpSp>
      <xdr:nvGrpSpPr>
        <xdr:cNvPr id="24" name="Groep 23">
          <a:extLst>
            <a:ext uri="{FF2B5EF4-FFF2-40B4-BE49-F238E27FC236}">
              <a16:creationId xmlns:a16="http://schemas.microsoft.com/office/drawing/2014/main" id="{281BF47C-8954-4CEA-E15F-4A085119B441}"/>
            </a:ext>
          </a:extLst>
        </xdr:cNvPr>
        <xdr:cNvGrpSpPr/>
      </xdr:nvGrpSpPr>
      <xdr:grpSpPr>
        <a:xfrm>
          <a:off x="745590" y="1893164"/>
          <a:ext cx="20164972" cy="6767960"/>
          <a:chOff x="750279" y="1753661"/>
          <a:chExt cx="20170248" cy="6916256"/>
        </a:xfrm>
      </xdr:grpSpPr>
      <xdr:pic>
        <xdr:nvPicPr>
          <xdr:cNvPr id="10" name="Afbeelding 9">
            <a:extLst>
              <a:ext uri="{FF2B5EF4-FFF2-40B4-BE49-F238E27FC236}">
                <a16:creationId xmlns:a16="http://schemas.microsoft.com/office/drawing/2014/main" id="{668EBDAB-5433-5557-E1B6-D00904213C5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750279" y="1753661"/>
            <a:ext cx="6306650" cy="6916256"/>
          </a:xfrm>
          <a:prstGeom prst="rect">
            <a:avLst/>
          </a:prstGeom>
        </xdr:spPr>
      </xdr:pic>
      <xdr:pic>
        <xdr:nvPicPr>
          <xdr:cNvPr id="18" name="Afbeelding 17">
            <a:extLst>
              <a:ext uri="{FF2B5EF4-FFF2-40B4-BE49-F238E27FC236}">
                <a16:creationId xmlns:a16="http://schemas.microsoft.com/office/drawing/2014/main" id="{6E0F76D5-1596-5A8D-FB93-63F86FBC245D}"/>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7682078" y="1753661"/>
            <a:ext cx="6306650" cy="6916256"/>
          </a:xfrm>
          <a:prstGeom prst="rect">
            <a:avLst/>
          </a:prstGeom>
        </xdr:spPr>
      </xdr:pic>
      <xdr:pic>
        <xdr:nvPicPr>
          <xdr:cNvPr id="23" name="Afbeelding 22">
            <a:extLst>
              <a:ext uri="{FF2B5EF4-FFF2-40B4-BE49-F238E27FC236}">
                <a16:creationId xmlns:a16="http://schemas.microsoft.com/office/drawing/2014/main" id="{7EB45AB0-3AA2-AEF5-D06A-2BB63BED5A7D}"/>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613877" y="1753661"/>
            <a:ext cx="6306650" cy="6916256"/>
          </a:xfrm>
          <a:prstGeom prst="rect">
            <a:avLst/>
          </a:prstGeom>
        </xdr:spPr>
      </xdr:pic>
    </xdr:grpSp>
    <xdr:clientData/>
  </xdr:twoCellAnchor>
  <xdr:twoCellAnchor editAs="oneCell">
    <xdr:from>
      <xdr:col>1</xdr:col>
      <xdr:colOff>472440</xdr:colOff>
      <xdr:row>48</xdr:row>
      <xdr:rowOff>83820</xdr:rowOff>
    </xdr:from>
    <xdr:to>
      <xdr:col>6</xdr:col>
      <xdr:colOff>495307</xdr:colOff>
      <xdr:row>51</xdr:row>
      <xdr:rowOff>25909</xdr:rowOff>
    </xdr:to>
    <xdr:pic>
      <xdr:nvPicPr>
        <xdr:cNvPr id="12" name="Afbeelding 11">
          <a:extLst>
            <a:ext uri="{FF2B5EF4-FFF2-40B4-BE49-F238E27FC236}">
              <a16:creationId xmlns:a16="http://schemas.microsoft.com/office/drawing/2014/main" id="{FCBB5FA6-40B7-3459-CF98-3731299A0BA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55320" y="9753600"/>
          <a:ext cx="3444247" cy="49072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264795</xdr:colOff>
      <xdr:row>5</xdr:row>
      <xdr:rowOff>105727</xdr:rowOff>
    </xdr:from>
    <xdr:to>
      <xdr:col>5</xdr:col>
      <xdr:colOff>160020</xdr:colOff>
      <xdr:row>20</xdr:row>
      <xdr:rowOff>126682</xdr:rowOff>
    </xdr:to>
    <xdr:graphicFrame macro="">
      <xdr:nvGraphicFramePr>
        <xdr:cNvPr id="2" name="Grafiek 1">
          <a:extLst>
            <a:ext uri="{FF2B5EF4-FFF2-40B4-BE49-F238E27FC236}">
              <a16:creationId xmlns:a16="http://schemas.microsoft.com/office/drawing/2014/main" id="{00000000-0008-0000-07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8</xdr:col>
      <xdr:colOff>11430</xdr:colOff>
      <xdr:row>11</xdr:row>
      <xdr:rowOff>19050</xdr:rowOff>
    </xdr:from>
    <xdr:to>
      <xdr:col>13</xdr:col>
      <xdr:colOff>792481</xdr:colOff>
      <xdr:row>26</xdr:row>
      <xdr:rowOff>88582</xdr:rowOff>
    </xdr:to>
    <xdr:graphicFrame macro="">
      <xdr:nvGraphicFramePr>
        <xdr:cNvPr id="3" name="Grafiek 2">
          <a:extLst>
            <a:ext uri="{FF2B5EF4-FFF2-40B4-BE49-F238E27FC236}">
              <a16:creationId xmlns:a16="http://schemas.microsoft.com/office/drawing/2014/main" id="{00000000-0008-0000-07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8</xdr:col>
      <xdr:colOff>15241</xdr:colOff>
      <xdr:row>35</xdr:row>
      <xdr:rowOff>8572</xdr:rowOff>
    </xdr:from>
    <xdr:to>
      <xdr:col>14</xdr:col>
      <xdr:colOff>19051</xdr:colOff>
      <xdr:row>50</xdr:row>
      <xdr:rowOff>29527</xdr:rowOff>
    </xdr:to>
    <xdr:graphicFrame macro="">
      <xdr:nvGraphicFramePr>
        <xdr:cNvPr id="4" name="Grafiek 3">
          <a:extLst>
            <a:ext uri="{FF2B5EF4-FFF2-40B4-BE49-F238E27FC236}">
              <a16:creationId xmlns:a16="http://schemas.microsoft.com/office/drawing/2014/main" id="{00000000-0008-0000-07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theme/theme1.xml><?xml version="1.0" encoding="utf-8"?>
<a:theme xmlns:a="http://schemas.openxmlformats.org/drawingml/2006/main" name="Kantoorthema">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ctrlProp" Target="../ctrlProps/ctrlProp3.xml"/><Relationship Id="rId5" Type="http://schemas.openxmlformats.org/officeDocument/2006/relationships/ctrlProp" Target="../ctrlProps/ctrlProp2.xml"/><Relationship Id="rId4" Type="http://schemas.openxmlformats.org/officeDocument/2006/relationships/ctrlProp" Target="../ctrlProps/ctrlProp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E27"/>
  <sheetViews>
    <sheetView showGridLines="0" tabSelected="1" zoomScaleNormal="100" workbookViewId="0">
      <selection activeCell="S19" sqref="S19"/>
    </sheetView>
  </sheetViews>
  <sheetFormatPr defaultRowHeight="14.25"/>
  <sheetData>
    <row r="1" spans="2:5" ht="41.25" customHeight="1"/>
    <row r="2" spans="2:5" ht="45.6" customHeight="1">
      <c r="B2" s="43"/>
      <c r="C2" s="33"/>
      <c r="D2" s="33"/>
      <c r="E2" s="33"/>
    </row>
    <row r="3" spans="2:5" ht="31.5" customHeight="1">
      <c r="B3" s="66"/>
    </row>
    <row r="11" spans="2:5" ht="11.25" customHeight="1"/>
    <row r="12" spans="2:5" ht="12" customHeight="1"/>
    <row r="13" spans="2:5" ht="40.5" customHeight="1"/>
    <row r="14" spans="2:5" ht="42.75" customHeight="1"/>
    <row r="19" ht="42" customHeight="1"/>
    <row r="23" ht="11.25" customHeight="1"/>
    <row r="24" ht="15.75" customHeight="1"/>
    <row r="25" ht="17.25" customHeight="1"/>
    <row r="26" ht="3" customHeight="1"/>
    <row r="27" ht="21.75" customHeight="1"/>
  </sheetData>
  <sheetProtection algorithmName="SHA-512" hashValue="lXN9puoy5exnrV4pENkzgKwPFxpFvwnYz8cWYpT8r154IZdncvjJ/iCumX2MYO0WPJjhNTSTI/2ultX8olPY6g==" saltValue="YkJGthxz7Iu9WHJmvJtZCA==" spinCount="100000" sheet="1" objects="1" scenarios="1" selectLockedCells="1" selectUnlockedCells="1"/>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4:AC60"/>
  <sheetViews>
    <sheetView showGridLines="0" showRowColHeaders="0" topLeftCell="A4" zoomScaleNormal="100" workbookViewId="0">
      <selection activeCell="D9" sqref="D9:I10"/>
    </sheetView>
  </sheetViews>
  <sheetFormatPr defaultRowHeight="14.25"/>
  <cols>
    <col min="1" max="1" width="9.625" customWidth="1"/>
    <col min="3" max="3" width="10.5" customWidth="1"/>
    <col min="4" max="4" width="1.875" customWidth="1"/>
    <col min="6" max="6" width="3.375" customWidth="1"/>
    <col min="7" max="7" width="4.625" customWidth="1"/>
    <col min="8" max="8" width="3" customWidth="1"/>
    <col min="9" max="9" width="2.5" customWidth="1"/>
    <col min="10" max="10" width="4.125" customWidth="1"/>
    <col min="11" max="11" width="4.875" customWidth="1"/>
    <col min="12" max="12" width="8.875" hidden="1" customWidth="1"/>
    <col min="13" max="13" width="4.625" customWidth="1"/>
    <col min="14" max="14" width="3.625" customWidth="1"/>
    <col min="15" max="15" width="1.5" customWidth="1"/>
    <col min="16" max="16" width="17.5" customWidth="1"/>
    <col min="17" max="17" width="6.125" customWidth="1"/>
    <col min="18" max="18" width="17" customWidth="1"/>
    <col min="19" max="19" width="12.5" customWidth="1"/>
    <col min="21" max="21" width="12.5" customWidth="1"/>
    <col min="22" max="22" width="26.625" customWidth="1"/>
    <col min="23" max="23" width="12.375" customWidth="1"/>
    <col min="24" max="24" width="3.625" customWidth="1"/>
    <col min="25" max="25" width="12.625" customWidth="1"/>
    <col min="26" max="26" width="10.5" customWidth="1"/>
    <col min="27" max="27" width="27.5" customWidth="1"/>
    <col min="28" max="28" width="1.5" customWidth="1"/>
  </cols>
  <sheetData>
    <row r="4" spans="1:28" ht="43.15" customHeight="1">
      <c r="A4" s="43"/>
      <c r="B4" s="33"/>
      <c r="C4" s="33"/>
      <c r="D4" s="33"/>
      <c r="E4" s="33"/>
      <c r="F4" s="33"/>
      <c r="G4" s="33"/>
      <c r="H4" s="33"/>
      <c r="I4" s="33"/>
      <c r="J4" s="33"/>
      <c r="K4" s="33"/>
      <c r="L4" s="33"/>
      <c r="M4" s="33"/>
      <c r="N4" s="33"/>
      <c r="O4" s="33"/>
      <c r="P4" s="33"/>
      <c r="Q4" s="33"/>
      <c r="R4" s="33"/>
      <c r="S4" s="33"/>
      <c r="T4" s="33"/>
      <c r="U4" s="33"/>
    </row>
    <row r="5" spans="1:28" ht="50.25" customHeight="1">
      <c r="A5" s="43"/>
      <c r="B5" s="33"/>
      <c r="C5" s="33"/>
      <c r="D5" s="33"/>
      <c r="E5" s="33"/>
      <c r="F5" s="33"/>
      <c r="G5" s="33"/>
      <c r="H5" s="33"/>
      <c r="I5" s="33"/>
      <c r="J5" s="33"/>
      <c r="K5" s="33"/>
      <c r="L5" s="33"/>
      <c r="M5" s="33"/>
      <c r="N5" s="33"/>
      <c r="O5" s="33"/>
      <c r="P5" s="33"/>
      <c r="Q5" s="33"/>
      <c r="R5" s="33"/>
      <c r="S5" s="33"/>
      <c r="T5" s="33"/>
      <c r="U5" s="33"/>
    </row>
    <row r="6" spans="1:28" ht="103.5" customHeight="1">
      <c r="A6" s="43"/>
      <c r="B6" s="33"/>
      <c r="C6" s="33"/>
      <c r="D6" s="33"/>
      <c r="E6" s="33"/>
      <c r="F6" s="33"/>
      <c r="G6" s="33"/>
      <c r="H6" s="33"/>
      <c r="I6" s="33"/>
      <c r="J6" s="33"/>
      <c r="K6" s="33"/>
      <c r="L6" s="33"/>
      <c r="M6" s="33"/>
      <c r="N6" s="33"/>
      <c r="O6" s="33"/>
      <c r="P6" s="33"/>
      <c r="Q6" s="33"/>
      <c r="R6" s="33"/>
      <c r="S6" s="33"/>
      <c r="T6" s="33"/>
      <c r="U6" s="33"/>
      <c r="Y6" s="47"/>
    </row>
    <row r="7" spans="1:28" ht="21" customHeight="1">
      <c r="A7" s="33"/>
      <c r="B7" s="86"/>
      <c r="C7" s="86"/>
      <c r="D7" s="86"/>
      <c r="E7" s="86"/>
      <c r="F7" s="86"/>
      <c r="G7" s="86"/>
      <c r="H7" s="86"/>
      <c r="I7" s="86"/>
      <c r="J7" s="86"/>
      <c r="K7" s="86"/>
      <c r="L7" s="86"/>
      <c r="M7" s="86"/>
      <c r="N7" s="86"/>
      <c r="O7" s="86"/>
      <c r="P7" s="86"/>
      <c r="Q7" s="33"/>
      <c r="R7" s="87" t="s">
        <v>207</v>
      </c>
      <c r="S7" s="87"/>
      <c r="T7" s="87"/>
      <c r="U7" s="87"/>
      <c r="W7" s="89"/>
      <c r="X7" s="89"/>
      <c r="Y7" s="89"/>
      <c r="Z7" s="89"/>
      <c r="AA7" s="89"/>
      <c r="AB7" s="89"/>
    </row>
    <row r="8" spans="1:28" ht="13.9" customHeight="1">
      <c r="A8" s="33"/>
      <c r="B8" s="89" t="s">
        <v>249</v>
      </c>
      <c r="C8" s="89"/>
      <c r="D8" s="89"/>
      <c r="E8" s="89"/>
      <c r="F8" s="89"/>
      <c r="G8" s="89"/>
      <c r="H8" s="89"/>
      <c r="I8" s="89"/>
      <c r="J8" s="89"/>
      <c r="K8" s="89"/>
      <c r="L8" s="89"/>
      <c r="M8" s="89"/>
      <c r="N8" s="89"/>
      <c r="O8" s="89"/>
      <c r="P8" s="89"/>
      <c r="Q8" s="33"/>
      <c r="R8" s="156" t="s">
        <v>247</v>
      </c>
      <c r="S8" s="157"/>
      <c r="T8" s="158" t="e">
        <f>'Input model'!L32</f>
        <v>#N/A</v>
      </c>
      <c r="U8" s="159"/>
      <c r="W8" s="89" t="s">
        <v>270</v>
      </c>
      <c r="X8" s="89"/>
      <c r="Y8" s="89"/>
      <c r="Z8" s="89"/>
      <c r="AA8" s="89"/>
      <c r="AB8" s="89"/>
    </row>
    <row r="9" spans="1:28" ht="14.45" customHeight="1">
      <c r="A9" s="33"/>
      <c r="B9" s="108" t="s">
        <v>0</v>
      </c>
      <c r="C9" s="161"/>
      <c r="D9" s="90" t="s">
        <v>272</v>
      </c>
      <c r="E9" s="91"/>
      <c r="F9" s="91"/>
      <c r="G9" s="91"/>
      <c r="H9" s="91"/>
      <c r="I9" s="91"/>
      <c r="J9" s="33"/>
      <c r="K9" s="33"/>
      <c r="L9" s="33"/>
      <c r="M9" s="33"/>
      <c r="N9" s="33"/>
      <c r="O9" s="33"/>
      <c r="P9" s="33"/>
      <c r="Q9" s="33"/>
      <c r="R9" s="116" t="s">
        <v>265</v>
      </c>
      <c r="S9" s="117"/>
      <c r="T9" s="118" t="e">
        <f>I34</f>
        <v>#N/A</v>
      </c>
      <c r="U9" s="119"/>
      <c r="W9" s="80"/>
      <c r="X9" s="80"/>
      <c r="Y9" s="80" t="s">
        <v>197</v>
      </c>
      <c r="Z9" s="80" t="s">
        <v>198</v>
      </c>
      <c r="AA9" s="80" t="s">
        <v>209</v>
      </c>
      <c r="AB9" s="84"/>
    </row>
    <row r="10" spans="1:28" ht="14.45" customHeight="1">
      <c r="A10" s="33"/>
      <c r="B10" s="156"/>
      <c r="C10" s="157"/>
      <c r="D10" s="90"/>
      <c r="E10" s="91"/>
      <c r="F10" s="91"/>
      <c r="G10" s="91"/>
      <c r="H10" s="91"/>
      <c r="I10" s="91"/>
      <c r="J10" s="33"/>
      <c r="K10" s="33"/>
      <c r="L10" s="33"/>
      <c r="M10" s="33"/>
      <c r="N10" s="33"/>
      <c r="O10" s="33"/>
      <c r="P10" s="33"/>
      <c r="Q10" s="33"/>
      <c r="R10" s="112" t="s">
        <v>276</v>
      </c>
      <c r="S10" s="113"/>
      <c r="T10" s="154" t="e">
        <f>I38</f>
        <v>#N/A</v>
      </c>
      <c r="U10" s="155"/>
      <c r="W10" s="104" t="s">
        <v>275</v>
      </c>
      <c r="X10" s="104"/>
      <c r="Y10" s="104"/>
      <c r="Z10" s="104"/>
      <c r="AA10" s="104"/>
      <c r="AB10" s="105"/>
    </row>
    <row r="11" spans="1:28" ht="15.95" customHeight="1">
      <c r="A11" s="33"/>
      <c r="B11" s="94" t="s">
        <v>1</v>
      </c>
      <c r="C11" s="160"/>
      <c r="D11" s="92" t="s">
        <v>159</v>
      </c>
      <c r="E11" s="93"/>
      <c r="F11" s="93"/>
      <c r="G11" s="93"/>
      <c r="H11" s="100" t="s">
        <v>6</v>
      </c>
      <c r="I11" s="101"/>
      <c r="J11" s="41"/>
      <c r="K11" s="41"/>
      <c r="L11" s="41"/>
      <c r="M11" s="41"/>
      <c r="N11" s="41"/>
      <c r="O11" s="41"/>
      <c r="P11" s="41"/>
      <c r="Q11" s="33"/>
      <c r="R11" s="116" t="s">
        <v>266</v>
      </c>
      <c r="S11" s="117"/>
      <c r="T11" s="118" t="e">
        <f>I39</f>
        <v>#N/A</v>
      </c>
      <c r="U11" s="119"/>
      <c r="W11" s="108" t="s">
        <v>168</v>
      </c>
      <c r="X11" s="108"/>
      <c r="Y11" s="76">
        <v>59</v>
      </c>
      <c r="Z11" s="76">
        <v>21</v>
      </c>
      <c r="AA11" s="96">
        <v>4.5</v>
      </c>
      <c r="AB11" s="97"/>
    </row>
    <row r="12" spans="1:28" ht="15.95" customHeight="1">
      <c r="A12" s="33"/>
      <c r="B12" s="112" t="s">
        <v>77</v>
      </c>
      <c r="C12" s="113"/>
      <c r="D12" s="92" t="s">
        <v>159</v>
      </c>
      <c r="E12" s="93"/>
      <c r="F12" s="93"/>
      <c r="G12" s="93"/>
      <c r="H12" s="110" t="s">
        <v>7</v>
      </c>
      <c r="I12" s="111"/>
      <c r="J12" s="41"/>
      <c r="K12" s="41"/>
      <c r="L12" s="41"/>
      <c r="M12" s="41"/>
      <c r="N12" s="41"/>
      <c r="O12" s="41"/>
      <c r="P12" s="41"/>
      <c r="Q12" s="41"/>
      <c r="R12" s="112" t="s">
        <v>267</v>
      </c>
      <c r="S12" s="113"/>
      <c r="T12" s="162" t="e">
        <f>I42</f>
        <v>#VALUE!</v>
      </c>
      <c r="U12" s="163"/>
      <c r="W12" s="94" t="s">
        <v>167</v>
      </c>
      <c r="X12" s="94"/>
      <c r="Y12" s="77">
        <v>56</v>
      </c>
      <c r="Z12" s="77">
        <v>21</v>
      </c>
      <c r="AA12" s="98">
        <v>1.8</v>
      </c>
      <c r="AB12" s="99"/>
    </row>
    <row r="13" spans="1:28" ht="15.95" customHeight="1">
      <c r="A13" s="33"/>
      <c r="B13" s="116" t="s">
        <v>2</v>
      </c>
      <c r="C13" s="117"/>
      <c r="D13" s="92" t="s">
        <v>159</v>
      </c>
      <c r="E13" s="93"/>
      <c r="F13" s="93"/>
      <c r="G13" s="93"/>
      <c r="H13" s="100" t="s">
        <v>283</v>
      </c>
      <c r="I13" s="101"/>
      <c r="J13" s="41"/>
      <c r="K13" s="41"/>
      <c r="L13" s="41"/>
      <c r="M13" s="41"/>
      <c r="N13" s="41"/>
      <c r="O13" s="41"/>
      <c r="P13" s="41"/>
      <c r="Q13" s="41"/>
      <c r="R13" s="116" t="s">
        <v>260</v>
      </c>
      <c r="S13" s="117"/>
      <c r="T13" s="118" t="e">
        <f>I44</f>
        <v>#N/A</v>
      </c>
      <c r="U13" s="119"/>
      <c r="W13" s="108" t="s">
        <v>285</v>
      </c>
      <c r="X13" s="108"/>
      <c r="Y13" s="76">
        <v>13</v>
      </c>
      <c r="Z13" s="76">
        <v>12</v>
      </c>
      <c r="AA13" s="96">
        <v>4.5</v>
      </c>
      <c r="AB13" s="97"/>
    </row>
    <row r="14" spans="1:28" ht="15.95" customHeight="1">
      <c r="A14" s="33"/>
      <c r="B14" s="112" t="s">
        <v>75</v>
      </c>
      <c r="C14" s="113"/>
      <c r="D14" s="92" t="s">
        <v>159</v>
      </c>
      <c r="E14" s="93"/>
      <c r="F14" s="93"/>
      <c r="G14" s="93"/>
      <c r="H14" s="110" t="s">
        <v>7</v>
      </c>
      <c r="I14" s="111"/>
      <c r="J14" s="41"/>
      <c r="K14" s="41"/>
      <c r="L14" s="41"/>
      <c r="M14" s="41"/>
      <c r="N14" s="41"/>
      <c r="O14" s="41"/>
      <c r="P14" s="41"/>
      <c r="Q14" s="41"/>
      <c r="R14" s="120" t="s">
        <v>261</v>
      </c>
      <c r="S14" s="121"/>
      <c r="T14" s="122">
        <f>I47</f>
        <v>0</v>
      </c>
      <c r="U14" s="123"/>
      <c r="W14" s="94" t="s">
        <v>9</v>
      </c>
      <c r="X14" s="94"/>
      <c r="Y14" s="78">
        <v>23</v>
      </c>
      <c r="Z14" s="78">
        <v>10</v>
      </c>
      <c r="AA14" s="98">
        <v>3</v>
      </c>
      <c r="AB14" s="99"/>
    </row>
    <row r="15" spans="1:28" ht="15.95" customHeight="1">
      <c r="A15" s="33"/>
      <c r="B15" s="102" t="s">
        <v>4</v>
      </c>
      <c r="C15" s="103"/>
      <c r="D15" s="92" t="s">
        <v>159</v>
      </c>
      <c r="E15" s="93"/>
      <c r="F15" s="93"/>
      <c r="G15" s="93"/>
      <c r="H15" s="128" t="s">
        <v>7</v>
      </c>
      <c r="I15" s="129"/>
      <c r="J15" s="41"/>
      <c r="K15" s="41"/>
      <c r="L15" s="41"/>
      <c r="M15" s="41"/>
      <c r="N15" s="41"/>
      <c r="O15" s="41"/>
      <c r="P15" s="41"/>
      <c r="Q15" s="41"/>
      <c r="R15" s="116" t="s">
        <v>268</v>
      </c>
      <c r="S15" s="117"/>
      <c r="T15" s="118">
        <f>I50</f>
        <v>0</v>
      </c>
      <c r="U15" s="119"/>
      <c r="W15" s="104" t="s">
        <v>271</v>
      </c>
      <c r="X15" s="104"/>
      <c r="Y15" s="104"/>
      <c r="Z15" s="104"/>
      <c r="AA15" s="104"/>
      <c r="AB15" s="105"/>
    </row>
    <row r="16" spans="1:28" ht="15.95" customHeight="1" thickBot="1">
      <c r="A16" s="33"/>
      <c r="B16" s="112" t="s">
        <v>242</v>
      </c>
      <c r="C16" s="113"/>
      <c r="D16" s="92">
        <v>0</v>
      </c>
      <c r="E16" s="93"/>
      <c r="F16" s="93"/>
      <c r="G16" s="93"/>
      <c r="H16" s="110" t="s">
        <v>7</v>
      </c>
      <c r="I16" s="111"/>
      <c r="J16" s="41"/>
      <c r="K16" s="41"/>
      <c r="L16" s="41"/>
      <c r="M16" s="41"/>
      <c r="N16" s="41"/>
      <c r="O16" s="41"/>
      <c r="P16" s="41"/>
      <c r="Q16" s="41"/>
      <c r="R16" s="124" t="s">
        <v>269</v>
      </c>
      <c r="S16" s="125"/>
      <c r="T16" s="126" t="e">
        <f>I51</f>
        <v>#N/A</v>
      </c>
      <c r="U16" s="127"/>
      <c r="W16" s="94" t="s">
        <v>168</v>
      </c>
      <c r="X16" s="94"/>
      <c r="Y16" s="77">
        <v>5</v>
      </c>
      <c r="Z16" s="77">
        <v>2</v>
      </c>
      <c r="AA16" s="98">
        <v>45</v>
      </c>
      <c r="AB16" s="99"/>
    </row>
    <row r="17" spans="1:29" ht="15.95" customHeight="1">
      <c r="A17" s="33"/>
      <c r="B17" s="114" t="s">
        <v>241</v>
      </c>
      <c r="C17" s="115"/>
      <c r="D17" s="92">
        <v>0</v>
      </c>
      <c r="E17" s="93"/>
      <c r="F17" s="93"/>
      <c r="G17" s="93"/>
      <c r="H17" s="100" t="s">
        <v>7</v>
      </c>
      <c r="I17" s="101"/>
      <c r="J17" s="41"/>
      <c r="K17" s="41"/>
      <c r="L17" s="41"/>
      <c r="M17" s="41"/>
      <c r="N17" s="41"/>
      <c r="O17" s="41"/>
      <c r="P17" s="67"/>
      <c r="Q17" s="41"/>
      <c r="R17" s="88"/>
      <c r="S17" s="88"/>
      <c r="T17" s="88"/>
      <c r="U17" s="88"/>
      <c r="W17" s="108" t="s">
        <v>167</v>
      </c>
      <c r="X17" s="108"/>
      <c r="Y17" s="76">
        <v>6</v>
      </c>
      <c r="Z17" s="76">
        <v>2</v>
      </c>
      <c r="AA17" s="96">
        <v>18</v>
      </c>
      <c r="AB17" s="97"/>
    </row>
    <row r="18" spans="1:29" ht="15" customHeight="1">
      <c r="A18" s="33"/>
      <c r="B18" s="150" t="s">
        <v>248</v>
      </c>
      <c r="C18" s="151"/>
      <c r="D18" s="151"/>
      <c r="E18" s="151"/>
      <c r="F18" s="151"/>
      <c r="G18" s="151"/>
      <c r="H18" s="151"/>
      <c r="I18" s="151"/>
      <c r="J18" s="151"/>
      <c r="K18" s="151"/>
      <c r="L18" s="151"/>
      <c r="M18" s="151"/>
      <c r="N18" s="151"/>
      <c r="O18" s="151"/>
      <c r="P18" s="152"/>
      <c r="Q18" s="41"/>
      <c r="R18" s="33"/>
      <c r="S18" s="33"/>
      <c r="T18" s="33"/>
      <c r="U18" s="33"/>
      <c r="W18" s="94" t="s">
        <v>285</v>
      </c>
      <c r="X18" s="94"/>
      <c r="Y18" s="77">
        <v>5</v>
      </c>
      <c r="Z18" s="77">
        <v>4</v>
      </c>
      <c r="AA18" s="98">
        <v>13.5</v>
      </c>
      <c r="AB18" s="99"/>
    </row>
    <row r="19" spans="1:29" ht="15.75" customHeight="1" thickBot="1">
      <c r="A19" s="33"/>
      <c r="B19" s="108" t="s">
        <v>244</v>
      </c>
      <c r="C19" s="108"/>
      <c r="D19" s="108"/>
      <c r="E19" s="108"/>
      <c r="F19" s="108"/>
      <c r="G19" s="108"/>
      <c r="H19" s="108"/>
      <c r="I19" s="109" t="b">
        <v>0</v>
      </c>
      <c r="J19" s="109"/>
      <c r="K19" s="109"/>
      <c r="L19" s="109"/>
      <c r="M19" s="109"/>
      <c r="N19" s="109"/>
      <c r="O19" s="109"/>
      <c r="P19" s="68"/>
      <c r="Q19" s="33"/>
      <c r="R19" s="33"/>
      <c r="S19" s="33"/>
      <c r="T19" s="33"/>
      <c r="U19" s="33"/>
      <c r="W19" s="95" t="s">
        <v>9</v>
      </c>
      <c r="X19" s="95"/>
      <c r="Y19" s="79">
        <v>7</v>
      </c>
      <c r="Z19" s="79">
        <v>3</v>
      </c>
      <c r="AA19" s="106">
        <v>9</v>
      </c>
      <c r="AB19" s="107"/>
    </row>
    <row r="20" spans="1:29" ht="8.1" customHeight="1">
      <c r="A20" s="33"/>
      <c r="B20" s="108"/>
      <c r="C20" s="108"/>
      <c r="D20" s="108"/>
      <c r="E20" s="108"/>
      <c r="F20" s="108"/>
      <c r="G20" s="108"/>
      <c r="H20" s="108"/>
      <c r="I20" s="109"/>
      <c r="J20" s="109"/>
      <c r="K20" s="109"/>
      <c r="L20" s="109"/>
      <c r="M20" s="109"/>
      <c r="N20" s="109"/>
      <c r="O20" s="109"/>
      <c r="P20" s="68"/>
      <c r="Q20" s="33"/>
      <c r="R20" s="33"/>
      <c r="S20" s="33"/>
      <c r="T20" s="33"/>
      <c r="U20" s="33"/>
      <c r="W20" s="47"/>
      <c r="X20" s="47"/>
      <c r="Y20" s="47"/>
      <c r="Z20" s="47"/>
      <c r="AA20" s="47"/>
      <c r="AB20" s="75"/>
    </row>
    <row r="21" spans="1:29" ht="15.95" customHeight="1">
      <c r="A21" s="33"/>
      <c r="B21" s="94" t="s">
        <v>120</v>
      </c>
      <c r="C21" s="94"/>
      <c r="D21" s="94"/>
      <c r="E21" s="94"/>
      <c r="F21" s="94"/>
      <c r="G21" s="94"/>
      <c r="H21" s="94"/>
      <c r="I21" s="165" t="s">
        <v>272</v>
      </c>
      <c r="J21" s="165"/>
      <c r="K21" s="165"/>
      <c r="L21" s="165"/>
      <c r="M21" s="165"/>
      <c r="N21" s="165"/>
      <c r="O21" s="165"/>
      <c r="P21" s="68"/>
      <c r="Q21" s="33"/>
      <c r="R21" s="33"/>
      <c r="S21" s="33"/>
      <c r="T21" s="33"/>
      <c r="U21" s="33"/>
      <c r="W21" s="47"/>
      <c r="X21" s="47"/>
      <c r="Y21" s="47"/>
      <c r="Z21" s="47"/>
      <c r="AA21" s="47"/>
      <c r="AB21" s="75"/>
    </row>
    <row r="22" spans="1:29" ht="15.95" customHeight="1">
      <c r="A22" s="33"/>
      <c r="B22" s="94"/>
      <c r="C22" s="94"/>
      <c r="D22" s="94"/>
      <c r="E22" s="94"/>
      <c r="F22" s="94"/>
      <c r="G22" s="94"/>
      <c r="H22" s="94"/>
      <c r="I22" s="165"/>
      <c r="J22" s="165"/>
      <c r="K22" s="165"/>
      <c r="L22" s="165"/>
      <c r="M22" s="165"/>
      <c r="N22" s="165"/>
      <c r="O22" s="165"/>
      <c r="P22" s="68"/>
      <c r="Q22" s="33"/>
      <c r="R22" s="33"/>
      <c r="S22" s="33"/>
      <c r="T22" s="33"/>
      <c r="U22" s="33"/>
      <c r="W22" s="47"/>
      <c r="X22" s="47"/>
      <c r="Y22" s="47"/>
      <c r="Z22" s="47"/>
      <c r="AA22" s="47"/>
      <c r="AB22" s="75"/>
    </row>
    <row r="23" spans="1:29" ht="8.1" customHeight="1">
      <c r="A23" s="33"/>
      <c r="B23" s="108" t="s">
        <v>19</v>
      </c>
      <c r="C23" s="108"/>
      <c r="D23" s="108"/>
      <c r="E23" s="108"/>
      <c r="F23" s="108"/>
      <c r="G23" s="108"/>
      <c r="H23" s="108"/>
      <c r="I23" s="147" t="s">
        <v>159</v>
      </c>
      <c r="J23" s="147"/>
      <c r="K23" s="147"/>
      <c r="L23" s="147"/>
      <c r="M23" s="148" t="s">
        <v>277</v>
      </c>
      <c r="N23" s="148"/>
      <c r="O23" s="148"/>
      <c r="P23" s="69"/>
      <c r="Q23" s="33"/>
      <c r="R23" s="33"/>
      <c r="S23" s="33"/>
      <c r="T23" s="33"/>
      <c r="U23" s="33"/>
      <c r="W23" s="47"/>
      <c r="X23" s="47"/>
      <c r="Y23" s="47"/>
      <c r="Z23" s="47"/>
      <c r="AA23" s="47"/>
      <c r="AB23" s="75"/>
    </row>
    <row r="24" spans="1:29" ht="8.1" customHeight="1">
      <c r="A24" s="33"/>
      <c r="B24" s="108"/>
      <c r="C24" s="108"/>
      <c r="D24" s="108"/>
      <c r="E24" s="108"/>
      <c r="F24" s="108"/>
      <c r="G24" s="108"/>
      <c r="H24" s="108"/>
      <c r="I24" s="147"/>
      <c r="J24" s="147"/>
      <c r="K24" s="147"/>
      <c r="L24" s="147"/>
      <c r="M24" s="148"/>
      <c r="N24" s="148"/>
      <c r="O24" s="148"/>
      <c r="P24" s="69"/>
      <c r="Q24" s="33"/>
      <c r="R24" s="33"/>
      <c r="S24" s="33"/>
      <c r="T24" s="33"/>
      <c r="U24" s="33"/>
      <c r="W24" s="47"/>
      <c r="X24" s="47"/>
      <c r="Y24" s="47"/>
      <c r="Z24" s="47"/>
      <c r="AA24" s="47"/>
      <c r="AB24" s="75"/>
    </row>
    <row r="25" spans="1:29" ht="8.1" customHeight="1">
      <c r="A25" s="33"/>
      <c r="B25" s="94" t="s">
        <v>245</v>
      </c>
      <c r="C25" s="94"/>
      <c r="D25" s="94"/>
      <c r="E25" s="94"/>
      <c r="F25" s="94"/>
      <c r="G25" s="94"/>
      <c r="H25" s="94"/>
      <c r="I25" s="147" t="s">
        <v>159</v>
      </c>
      <c r="J25" s="147"/>
      <c r="K25" s="147"/>
      <c r="L25" s="147"/>
      <c r="M25" s="142" t="s">
        <v>20</v>
      </c>
      <c r="N25" s="142"/>
      <c r="O25" s="142"/>
      <c r="P25" s="69"/>
      <c r="Q25" s="33"/>
      <c r="R25" s="33"/>
      <c r="S25" s="33"/>
      <c r="T25" s="33"/>
      <c r="U25" s="33"/>
      <c r="W25" s="47"/>
      <c r="X25" s="47"/>
      <c r="Y25" s="47"/>
      <c r="Z25" s="47"/>
      <c r="AA25" s="47"/>
      <c r="AB25" s="47"/>
      <c r="AC25" s="47"/>
    </row>
    <row r="26" spans="1:29" ht="8.1" customHeight="1">
      <c r="A26" s="33"/>
      <c r="B26" s="94"/>
      <c r="C26" s="94"/>
      <c r="D26" s="94"/>
      <c r="E26" s="94"/>
      <c r="F26" s="94"/>
      <c r="G26" s="94"/>
      <c r="H26" s="94"/>
      <c r="I26" s="147"/>
      <c r="J26" s="147"/>
      <c r="K26" s="147"/>
      <c r="L26" s="147"/>
      <c r="M26" s="142"/>
      <c r="N26" s="142"/>
      <c r="O26" s="142"/>
      <c r="P26" s="69"/>
      <c r="Q26" s="33"/>
      <c r="R26" s="33"/>
      <c r="S26" s="33"/>
      <c r="T26" s="33"/>
      <c r="U26" s="33"/>
      <c r="W26" s="47"/>
      <c r="X26" s="47"/>
      <c r="Y26" s="47"/>
      <c r="Z26" s="47"/>
      <c r="AA26" s="47"/>
      <c r="AB26" s="47"/>
      <c r="AC26" s="47"/>
    </row>
    <row r="27" spans="1:29" ht="8.1" customHeight="1">
      <c r="A27" s="33"/>
      <c r="B27" s="108" t="s">
        <v>175</v>
      </c>
      <c r="C27" s="108"/>
      <c r="D27" s="108"/>
      <c r="E27" s="108"/>
      <c r="F27" s="108"/>
      <c r="G27" s="108"/>
      <c r="H27" s="108"/>
      <c r="I27" s="143" t="b">
        <v>0</v>
      </c>
      <c r="J27" s="143"/>
      <c r="K27" s="143"/>
      <c r="L27" s="143"/>
      <c r="M27" s="143"/>
      <c r="N27" s="143"/>
      <c r="O27" s="143"/>
      <c r="P27" s="70"/>
      <c r="Q27" s="33"/>
      <c r="R27" s="33"/>
      <c r="S27" s="33"/>
      <c r="T27" s="33"/>
      <c r="U27" s="33"/>
      <c r="W27" s="47"/>
      <c r="X27" s="47"/>
      <c r="Y27" s="47"/>
      <c r="Z27" s="47"/>
      <c r="AA27" s="47"/>
      <c r="AB27" s="47"/>
      <c r="AC27" s="47"/>
    </row>
    <row r="28" spans="1:29" ht="8.1" customHeight="1">
      <c r="A28" s="33"/>
      <c r="B28" s="108"/>
      <c r="C28" s="108"/>
      <c r="D28" s="108"/>
      <c r="E28" s="108"/>
      <c r="F28" s="108"/>
      <c r="G28" s="108"/>
      <c r="H28" s="108"/>
      <c r="I28" s="143"/>
      <c r="J28" s="143"/>
      <c r="K28" s="143"/>
      <c r="L28" s="143"/>
      <c r="M28" s="143"/>
      <c r="N28" s="143"/>
      <c r="O28" s="143"/>
      <c r="P28" s="70"/>
      <c r="Q28" s="33"/>
      <c r="R28" s="33"/>
      <c r="S28" s="33"/>
      <c r="T28" s="33"/>
      <c r="U28" s="33"/>
      <c r="W28" s="47"/>
      <c r="X28" s="47"/>
      <c r="Y28" s="47"/>
      <c r="Z28" s="47"/>
      <c r="AA28" s="47"/>
      <c r="AB28" s="47"/>
      <c r="AC28" s="47"/>
    </row>
    <row r="29" spans="1:29" ht="8.1" customHeight="1">
      <c r="A29" s="33"/>
      <c r="B29" s="94" t="s">
        <v>176</v>
      </c>
      <c r="C29" s="94"/>
      <c r="D29" s="94"/>
      <c r="E29" s="94"/>
      <c r="F29" s="94"/>
      <c r="G29" s="94"/>
      <c r="H29" s="94"/>
      <c r="I29" s="143" t="b">
        <v>0</v>
      </c>
      <c r="J29" s="143"/>
      <c r="K29" s="143"/>
      <c r="L29" s="143"/>
      <c r="M29" s="143"/>
      <c r="N29" s="143"/>
      <c r="O29" s="143"/>
      <c r="P29" s="70"/>
      <c r="Q29" s="33"/>
      <c r="R29" s="33"/>
      <c r="S29" s="33"/>
      <c r="T29" s="33"/>
      <c r="U29" s="33"/>
      <c r="W29" s="47"/>
      <c r="X29" s="47"/>
      <c r="Y29" s="47"/>
      <c r="Z29" s="47"/>
      <c r="AA29" s="47"/>
      <c r="AB29" s="47"/>
      <c r="AC29" s="47"/>
    </row>
    <row r="30" spans="1:29" ht="8.1" customHeight="1">
      <c r="A30" s="33"/>
      <c r="B30" s="94"/>
      <c r="C30" s="94"/>
      <c r="D30" s="94"/>
      <c r="E30" s="94"/>
      <c r="F30" s="94"/>
      <c r="G30" s="94"/>
      <c r="H30" s="94"/>
      <c r="I30" s="143"/>
      <c r="J30" s="143"/>
      <c r="K30" s="143"/>
      <c r="L30" s="143"/>
      <c r="M30" s="143"/>
      <c r="N30" s="143"/>
      <c r="O30" s="143"/>
      <c r="P30" s="70"/>
      <c r="Q30" s="33"/>
      <c r="R30" s="33"/>
      <c r="S30" s="33"/>
      <c r="T30" s="33"/>
      <c r="U30" s="33"/>
      <c r="W30" s="47"/>
      <c r="X30" s="47"/>
      <c r="Y30" s="47"/>
      <c r="Z30" s="47"/>
      <c r="AA30" s="47"/>
      <c r="AB30" s="47"/>
      <c r="AC30" s="47"/>
    </row>
    <row r="31" spans="1:29" ht="8.1" customHeight="1">
      <c r="A31" s="33"/>
      <c r="B31" s="108" t="s">
        <v>246</v>
      </c>
      <c r="C31" s="108"/>
      <c r="D31" s="108"/>
      <c r="E31" s="108"/>
      <c r="F31" s="108"/>
      <c r="G31" s="108"/>
      <c r="H31" s="108"/>
      <c r="I31" s="109" t="s">
        <v>272</v>
      </c>
      <c r="J31" s="109"/>
      <c r="K31" s="109"/>
      <c r="L31" s="109"/>
      <c r="M31" s="109"/>
      <c r="N31" s="109"/>
      <c r="O31" s="109"/>
      <c r="P31" s="68"/>
      <c r="Q31" s="33"/>
      <c r="R31" s="33"/>
      <c r="S31" s="33"/>
      <c r="T31" s="33"/>
      <c r="U31" s="33"/>
    </row>
    <row r="32" spans="1:29" ht="8.1" customHeight="1">
      <c r="A32" s="33"/>
      <c r="B32" s="108"/>
      <c r="C32" s="108"/>
      <c r="D32" s="108"/>
      <c r="E32" s="108"/>
      <c r="F32" s="108"/>
      <c r="G32" s="108"/>
      <c r="H32" s="108"/>
      <c r="I32" s="109"/>
      <c r="J32" s="109"/>
      <c r="K32" s="109"/>
      <c r="L32" s="109"/>
      <c r="M32" s="109"/>
      <c r="N32" s="109"/>
      <c r="O32" s="109"/>
      <c r="P32" s="68"/>
      <c r="Q32" s="33"/>
      <c r="R32" s="33"/>
      <c r="S32" s="33"/>
      <c r="T32" s="33"/>
      <c r="U32" s="33"/>
    </row>
    <row r="33" spans="1:22" ht="15.95" customHeight="1">
      <c r="A33" s="33"/>
      <c r="B33" s="142" t="s">
        <v>247</v>
      </c>
      <c r="C33" s="142"/>
      <c r="D33" s="142"/>
      <c r="E33" s="142"/>
      <c r="F33" s="142"/>
      <c r="G33" s="142"/>
      <c r="H33" s="142"/>
      <c r="I33" s="164" t="e">
        <f>T8</f>
        <v>#N/A</v>
      </c>
      <c r="J33" s="164"/>
      <c r="K33" s="164"/>
      <c r="L33" s="164"/>
      <c r="M33" s="142" t="s">
        <v>243</v>
      </c>
      <c r="N33" s="142"/>
      <c r="O33" s="142"/>
      <c r="P33" s="33"/>
      <c r="Q33" s="33"/>
      <c r="R33" s="33"/>
      <c r="S33" s="33"/>
      <c r="T33" s="33"/>
      <c r="U33" s="33"/>
    </row>
    <row r="34" spans="1:22" ht="15.95" customHeight="1">
      <c r="A34" s="33"/>
      <c r="B34" s="145" t="s">
        <v>219</v>
      </c>
      <c r="C34" s="145"/>
      <c r="D34" s="145"/>
      <c r="E34" s="145"/>
      <c r="F34" s="145"/>
      <c r="G34" s="145"/>
      <c r="H34" s="145"/>
      <c r="I34" s="146" t="e">
        <f>'Input model'!L33</f>
        <v>#N/A</v>
      </c>
      <c r="J34" s="146"/>
      <c r="K34" s="146"/>
      <c r="L34" s="146"/>
      <c r="M34" s="145" t="s">
        <v>278</v>
      </c>
      <c r="N34" s="145"/>
      <c r="O34" s="145"/>
      <c r="P34" s="33"/>
      <c r="Q34" s="33"/>
      <c r="R34" s="33"/>
      <c r="S34" s="33"/>
      <c r="T34" s="33"/>
      <c r="U34" s="33"/>
    </row>
    <row r="35" spans="1:22" ht="15" customHeight="1">
      <c r="A35" s="33"/>
      <c r="B35" s="153" t="s">
        <v>250</v>
      </c>
      <c r="C35" s="153"/>
      <c r="D35" s="153"/>
      <c r="E35" s="153"/>
      <c r="F35" s="153"/>
      <c r="G35" s="153"/>
      <c r="H35" s="153"/>
      <c r="I35" s="153"/>
      <c r="J35" s="153"/>
      <c r="K35" s="153"/>
      <c r="L35" s="153"/>
      <c r="M35" s="153"/>
      <c r="N35" s="153"/>
      <c r="O35" s="153"/>
      <c r="P35" s="153"/>
      <c r="Q35" s="33"/>
      <c r="R35" s="88"/>
      <c r="S35" s="88"/>
      <c r="T35" s="88"/>
      <c r="U35" s="88"/>
    </row>
    <row r="36" spans="1:22" ht="15.95" customHeight="1">
      <c r="A36" s="33"/>
      <c r="B36" s="133" t="s">
        <v>251</v>
      </c>
      <c r="C36" s="144"/>
      <c r="D36" s="144"/>
      <c r="E36" s="144"/>
      <c r="F36" s="144"/>
      <c r="G36" s="144"/>
      <c r="H36" s="144"/>
      <c r="I36" s="144"/>
      <c r="J36" s="144"/>
      <c r="K36" s="144"/>
      <c r="L36" s="144"/>
      <c r="M36" s="144"/>
      <c r="N36" s="144"/>
      <c r="O36" s="144"/>
      <c r="P36" s="73"/>
      <c r="Q36" s="33"/>
      <c r="R36" s="33"/>
      <c r="S36" s="33"/>
      <c r="T36" s="33"/>
      <c r="U36" s="33"/>
    </row>
    <row r="37" spans="1:22" ht="15" customHeight="1">
      <c r="A37" s="33"/>
      <c r="B37" s="135" t="s">
        <v>254</v>
      </c>
      <c r="C37" s="135"/>
      <c r="D37" s="135"/>
      <c r="E37" s="136" t="s">
        <v>159</v>
      </c>
      <c r="F37" s="136"/>
      <c r="G37" s="137" t="s">
        <v>263</v>
      </c>
      <c r="H37" s="137"/>
      <c r="I37" s="138"/>
      <c r="J37" s="138"/>
      <c r="K37" s="138"/>
      <c r="L37" s="138"/>
      <c r="M37" s="138"/>
      <c r="N37" s="138"/>
      <c r="O37" s="138"/>
      <c r="P37" s="74"/>
      <c r="Q37" s="33"/>
      <c r="R37" s="33"/>
      <c r="S37" s="33"/>
      <c r="T37" s="33"/>
      <c r="U37" s="33"/>
    </row>
    <row r="38" spans="1:22" ht="15" customHeight="1">
      <c r="A38" s="33"/>
      <c r="B38" s="139" t="s">
        <v>258</v>
      </c>
      <c r="C38" s="139"/>
      <c r="D38" s="139"/>
      <c r="E38" s="139"/>
      <c r="F38" s="139"/>
      <c r="G38" s="139"/>
      <c r="H38" s="139"/>
      <c r="I38" s="149" t="e">
        <f>'Input model'!R17</f>
        <v>#N/A</v>
      </c>
      <c r="J38" s="149"/>
      <c r="K38" s="149"/>
      <c r="L38" s="149"/>
      <c r="M38" s="141" t="s">
        <v>284</v>
      </c>
      <c r="N38" s="141"/>
      <c r="O38" s="141"/>
      <c r="P38" s="71"/>
      <c r="Q38" s="33"/>
      <c r="R38" s="33"/>
      <c r="S38" s="33"/>
      <c r="T38" s="33"/>
      <c r="U38" s="33"/>
      <c r="V38" s="30"/>
    </row>
    <row r="39" spans="1:22" ht="15" customHeight="1">
      <c r="A39" s="33"/>
      <c r="B39" s="139" t="s">
        <v>279</v>
      </c>
      <c r="C39" s="139"/>
      <c r="D39" s="139"/>
      <c r="E39" s="139"/>
      <c r="F39" s="139"/>
      <c r="G39" s="139"/>
      <c r="H39" s="139"/>
      <c r="I39" s="140" t="e">
        <f>'Input model'!R16</f>
        <v>#N/A</v>
      </c>
      <c r="J39" s="140"/>
      <c r="K39" s="140"/>
      <c r="L39" s="140"/>
      <c r="M39" s="141" t="s">
        <v>262</v>
      </c>
      <c r="N39" s="141"/>
      <c r="O39" s="141"/>
      <c r="P39" s="71"/>
      <c r="Q39" s="33"/>
      <c r="R39" s="33"/>
      <c r="S39" s="33"/>
      <c r="T39" s="33"/>
      <c r="U39" s="33"/>
    </row>
    <row r="40" spans="1:22" ht="15.95" customHeight="1">
      <c r="A40" s="33"/>
      <c r="B40" s="133" t="s">
        <v>280</v>
      </c>
      <c r="C40" s="134"/>
      <c r="D40" s="134"/>
      <c r="E40" s="134"/>
      <c r="F40" s="134"/>
      <c r="G40" s="134"/>
      <c r="H40" s="134"/>
      <c r="I40" s="134"/>
      <c r="J40" s="134"/>
      <c r="K40" s="134"/>
      <c r="L40" s="134"/>
      <c r="M40" s="134"/>
      <c r="N40" s="134"/>
      <c r="O40" s="134"/>
      <c r="P40" s="73"/>
      <c r="Q40" s="33"/>
      <c r="R40" s="33"/>
      <c r="S40" s="33"/>
      <c r="T40" s="33"/>
      <c r="U40" s="33"/>
    </row>
    <row r="41" spans="1:22" ht="15" customHeight="1">
      <c r="A41" s="33"/>
      <c r="B41" s="135" t="s">
        <v>255</v>
      </c>
      <c r="C41" s="135"/>
      <c r="D41" s="135"/>
      <c r="E41" s="136" t="s">
        <v>288</v>
      </c>
      <c r="F41" s="136"/>
      <c r="G41" s="137" t="s">
        <v>23</v>
      </c>
      <c r="H41" s="137"/>
      <c r="I41" s="138"/>
      <c r="J41" s="138"/>
      <c r="K41" s="138"/>
      <c r="L41" s="138"/>
      <c r="M41" s="138"/>
      <c r="N41" s="138"/>
      <c r="O41" s="138"/>
      <c r="P41" s="74"/>
      <c r="Q41" s="33"/>
      <c r="R41" s="33"/>
      <c r="S41" s="33"/>
      <c r="T41" s="33"/>
      <c r="U41" s="33"/>
    </row>
    <row r="42" spans="1:22" ht="15" customHeight="1">
      <c r="A42" s="33"/>
      <c r="B42" s="139" t="s">
        <v>259</v>
      </c>
      <c r="C42" s="139"/>
      <c r="D42" s="139"/>
      <c r="E42" s="139"/>
      <c r="F42" s="139"/>
      <c r="G42" s="139"/>
      <c r="H42" s="139"/>
      <c r="I42" s="140" t="e">
        <f>IF(I19 = TRUE,'Input model'!C65,'Input model'!C64)</f>
        <v>#VALUE!</v>
      </c>
      <c r="J42" s="140"/>
      <c r="K42" s="140"/>
      <c r="L42" s="140"/>
      <c r="M42" s="141" t="s">
        <v>262</v>
      </c>
      <c r="N42" s="141"/>
      <c r="O42" s="141"/>
      <c r="P42" s="71"/>
      <c r="Q42" s="33"/>
      <c r="R42" s="33"/>
      <c r="S42" s="33"/>
      <c r="T42" s="33"/>
      <c r="U42" s="33"/>
    </row>
    <row r="43" spans="1:22" ht="15" customHeight="1">
      <c r="A43" s="33"/>
      <c r="B43" s="139" t="str">
        <f xml:space="preserve"> IF(I21='Input model'!A19, "Arbeidskost tijdens irrigatie:","Arbeidskost tijdens irrigatie: ")</f>
        <v xml:space="preserve">Arbeidskost tijdens irrigatie: </v>
      </c>
      <c r="C43" s="139"/>
      <c r="D43" s="139"/>
      <c r="E43" s="139"/>
      <c r="F43" s="139"/>
      <c r="G43" s="139"/>
      <c r="H43" s="139"/>
      <c r="I43" s="140" t="e">
        <f>IF(I19 = TRUE,'Input model'!F65,'Input model'!F64)</f>
        <v>#N/A</v>
      </c>
      <c r="J43" s="140"/>
      <c r="K43" s="140"/>
      <c r="L43" s="140"/>
      <c r="M43" s="141" t="s">
        <v>262</v>
      </c>
      <c r="N43" s="141"/>
      <c r="O43" s="141"/>
      <c r="P43" s="71"/>
      <c r="Q43" s="33"/>
      <c r="R43" s="33"/>
      <c r="S43" s="33"/>
      <c r="T43" s="33"/>
      <c r="U43" s="33"/>
    </row>
    <row r="44" spans="1:22" ht="15" customHeight="1">
      <c r="A44" s="33"/>
      <c r="B44" s="139" t="s">
        <v>260</v>
      </c>
      <c r="C44" s="139"/>
      <c r="D44" s="139"/>
      <c r="E44" s="139"/>
      <c r="F44" s="139"/>
      <c r="G44" s="139"/>
      <c r="H44" s="139"/>
      <c r="I44" s="140" t="e">
        <f>IF(I19 = TRUE,'Input model'!B65,'Input model'!B64)</f>
        <v>#N/A</v>
      </c>
      <c r="J44" s="140"/>
      <c r="K44" s="140"/>
      <c r="L44" s="140"/>
      <c r="M44" s="141" t="s">
        <v>262</v>
      </c>
      <c r="N44" s="141"/>
      <c r="O44" s="141"/>
      <c r="P44" s="71"/>
      <c r="Q44" s="33"/>
      <c r="R44" s="33"/>
      <c r="S44" s="33"/>
      <c r="T44" s="33"/>
      <c r="U44" s="33"/>
    </row>
    <row r="45" spans="1:22" ht="15.95" customHeight="1">
      <c r="A45" s="33"/>
      <c r="B45" s="133" t="s">
        <v>252</v>
      </c>
      <c r="C45" s="134"/>
      <c r="D45" s="134"/>
      <c r="E45" s="134"/>
      <c r="F45" s="134"/>
      <c r="G45" s="134"/>
      <c r="H45" s="134"/>
      <c r="I45" s="134"/>
      <c r="J45" s="134"/>
      <c r="K45" s="134"/>
      <c r="L45" s="134"/>
      <c r="M45" s="134"/>
      <c r="N45" s="134"/>
      <c r="O45" s="134"/>
      <c r="P45" s="73"/>
      <c r="Q45" s="33"/>
      <c r="R45" s="33"/>
      <c r="S45" s="33"/>
      <c r="T45" s="33"/>
      <c r="U45" s="33"/>
    </row>
    <row r="46" spans="1:22" ht="15" customHeight="1">
      <c r="A46" s="33"/>
      <c r="B46" s="135" t="s">
        <v>256</v>
      </c>
      <c r="C46" s="135"/>
      <c r="D46" s="135"/>
      <c r="E46" s="136" t="s">
        <v>159</v>
      </c>
      <c r="F46" s="136"/>
      <c r="G46" s="137" t="s">
        <v>264</v>
      </c>
      <c r="H46" s="137"/>
      <c r="I46" s="138"/>
      <c r="J46" s="138"/>
      <c r="K46" s="138"/>
      <c r="L46" s="138"/>
      <c r="M46" s="138"/>
      <c r="N46" s="138"/>
      <c r="O46" s="138"/>
      <c r="P46" s="74"/>
      <c r="Q46" s="33"/>
      <c r="R46" s="33"/>
      <c r="S46" s="33"/>
      <c r="T46" s="33"/>
      <c r="U46" s="33"/>
    </row>
    <row r="47" spans="1:22" ht="15" customHeight="1">
      <c r="A47" s="33"/>
      <c r="B47" s="139" t="s">
        <v>261</v>
      </c>
      <c r="C47" s="139"/>
      <c r="D47" s="139"/>
      <c r="E47" s="139"/>
      <c r="F47" s="139"/>
      <c r="G47" s="139"/>
      <c r="H47" s="139"/>
      <c r="I47" s="140">
        <f>IF(I29=TRUE,'Input model'!R49,0)</f>
        <v>0</v>
      </c>
      <c r="J47" s="140"/>
      <c r="K47" s="140"/>
      <c r="L47" s="140"/>
      <c r="M47" s="141" t="s">
        <v>262</v>
      </c>
      <c r="N47" s="141"/>
      <c r="O47" s="141"/>
      <c r="P47" s="71"/>
      <c r="Q47" s="33"/>
      <c r="R47" s="33"/>
      <c r="S47" s="33"/>
      <c r="T47" s="33"/>
      <c r="U47" s="33"/>
    </row>
    <row r="48" spans="1:22" ht="15.95" customHeight="1">
      <c r="A48" s="33"/>
      <c r="B48" s="133" t="s">
        <v>253</v>
      </c>
      <c r="C48" s="134"/>
      <c r="D48" s="134"/>
      <c r="E48" s="134"/>
      <c r="F48" s="134"/>
      <c r="G48" s="134"/>
      <c r="H48" s="134"/>
      <c r="I48" s="134"/>
      <c r="J48" s="134"/>
      <c r="K48" s="134"/>
      <c r="L48" s="134"/>
      <c r="M48" s="134"/>
      <c r="N48" s="134"/>
      <c r="O48" s="134"/>
      <c r="P48" s="73"/>
      <c r="Q48" s="33"/>
      <c r="R48" s="33"/>
      <c r="S48" s="33"/>
      <c r="T48" s="33"/>
      <c r="U48" s="33"/>
    </row>
    <row r="49" spans="1:21" ht="15" customHeight="1">
      <c r="A49" s="33"/>
      <c r="B49" s="135" t="s">
        <v>257</v>
      </c>
      <c r="C49" s="135"/>
      <c r="D49" s="135"/>
      <c r="E49" s="136" t="s">
        <v>159</v>
      </c>
      <c r="F49" s="136"/>
      <c r="G49" s="137" t="s">
        <v>281</v>
      </c>
      <c r="H49" s="137"/>
      <c r="I49" s="138"/>
      <c r="J49" s="138"/>
      <c r="K49" s="138"/>
      <c r="L49" s="138"/>
      <c r="M49" s="138"/>
      <c r="N49" s="138"/>
      <c r="O49" s="138"/>
      <c r="P49" s="74"/>
      <c r="Q49" s="34"/>
      <c r="R49" s="33"/>
      <c r="S49" s="33"/>
      <c r="T49" s="33"/>
      <c r="U49" s="33"/>
    </row>
    <row r="50" spans="1:21" ht="15" customHeight="1">
      <c r="A50" s="33"/>
      <c r="B50" s="139" t="s">
        <v>273</v>
      </c>
      <c r="C50" s="139"/>
      <c r="D50" s="139"/>
      <c r="E50" s="139"/>
      <c r="F50" s="139"/>
      <c r="G50" s="139"/>
      <c r="H50" s="139"/>
      <c r="I50" s="140">
        <f>IF(I29=TRUE,'Input model'!R48,0)</f>
        <v>0</v>
      </c>
      <c r="J50" s="140"/>
      <c r="K50" s="140"/>
      <c r="L50" s="140"/>
      <c r="M50" s="141" t="s">
        <v>262</v>
      </c>
      <c r="N50" s="141"/>
      <c r="O50" s="141"/>
      <c r="P50" s="71"/>
      <c r="Q50" s="33"/>
      <c r="R50" s="33"/>
      <c r="S50" s="33"/>
      <c r="T50" s="33"/>
      <c r="U50" s="33"/>
    </row>
    <row r="51" spans="1:21" ht="15" customHeight="1" thickBot="1">
      <c r="A51" s="33"/>
      <c r="B51" s="130" t="s">
        <v>274</v>
      </c>
      <c r="C51" s="130"/>
      <c r="D51" s="130"/>
      <c r="E51" s="130"/>
      <c r="F51" s="130"/>
      <c r="G51" s="130"/>
      <c r="H51" s="130"/>
      <c r="I51" s="131" t="e">
        <f>SUM(I39,I44,I47,I50)</f>
        <v>#N/A</v>
      </c>
      <c r="J51" s="131"/>
      <c r="K51" s="131"/>
      <c r="L51" s="131"/>
      <c r="M51" s="132" t="s">
        <v>262</v>
      </c>
      <c r="N51" s="132"/>
      <c r="O51" s="132"/>
      <c r="P51" s="72"/>
      <c r="Q51" s="33"/>
      <c r="R51" s="33"/>
      <c r="S51" s="33"/>
      <c r="T51" s="33"/>
      <c r="U51" s="33"/>
    </row>
    <row r="52" spans="1:21" ht="15" customHeight="1">
      <c r="A52" s="33"/>
      <c r="B52" s="33"/>
      <c r="C52" s="33"/>
      <c r="D52" s="33"/>
      <c r="E52" s="33"/>
      <c r="F52" s="33"/>
      <c r="G52" s="33"/>
      <c r="H52" s="33"/>
      <c r="I52" s="33"/>
      <c r="J52" s="33"/>
      <c r="K52" s="33"/>
      <c r="L52" s="33"/>
      <c r="M52" s="33"/>
      <c r="N52" s="33"/>
      <c r="O52" s="33"/>
      <c r="P52" s="33"/>
      <c r="Q52" s="33"/>
      <c r="R52" s="33"/>
      <c r="S52" s="33"/>
      <c r="T52" s="33"/>
      <c r="U52" s="33"/>
    </row>
    <row r="53" spans="1:21" ht="15" customHeight="1">
      <c r="A53" s="33"/>
      <c r="B53" s="33"/>
      <c r="C53" s="33"/>
      <c r="D53" s="33"/>
      <c r="E53" s="33"/>
      <c r="F53" s="33"/>
      <c r="G53" s="33"/>
      <c r="H53" s="33"/>
      <c r="I53" s="33"/>
      <c r="J53" s="33"/>
      <c r="K53" s="33"/>
      <c r="L53" s="33"/>
      <c r="M53" s="33"/>
      <c r="N53" s="33"/>
      <c r="O53" s="33"/>
      <c r="P53" s="33"/>
      <c r="Q53" s="33"/>
      <c r="R53" s="33"/>
      <c r="S53" s="33"/>
      <c r="T53" s="33"/>
      <c r="U53" s="33"/>
    </row>
    <row r="54" spans="1:21" ht="15" customHeight="1">
      <c r="A54" s="33"/>
      <c r="Q54" s="33"/>
      <c r="R54" s="33"/>
      <c r="S54" s="33"/>
      <c r="T54" s="33"/>
      <c r="U54" s="33"/>
    </row>
    <row r="55" spans="1:21" ht="15" customHeight="1">
      <c r="A55" s="33"/>
      <c r="Q55" s="33"/>
      <c r="R55" s="33"/>
      <c r="S55" s="33"/>
      <c r="T55" s="33"/>
      <c r="U55" s="33"/>
    </row>
    <row r="56" spans="1:21">
      <c r="A56" s="33"/>
      <c r="Q56" s="33"/>
      <c r="R56" s="33"/>
      <c r="S56" s="33"/>
      <c r="T56" s="33"/>
      <c r="U56" s="33"/>
    </row>
    <row r="57" spans="1:21">
      <c r="A57" s="33"/>
      <c r="Q57" s="33"/>
      <c r="R57" s="33"/>
      <c r="S57" s="33"/>
      <c r="T57" s="33"/>
    </row>
    <row r="58" spans="1:21">
      <c r="A58" s="33"/>
      <c r="Q58" s="33"/>
    </row>
    <row r="59" spans="1:21">
      <c r="A59" s="33"/>
      <c r="Q59" s="33"/>
    </row>
    <row r="60" spans="1:21">
      <c r="A60" s="33"/>
      <c r="Q60" s="33"/>
    </row>
  </sheetData>
  <sheetProtection algorithmName="SHA-512" hashValue="BZfv1kI4XBGYhEwnOQ7S2MtqYT15+RC/gubCcQYyGZVBTIEaOK4Ewi/OQov9YL/x+YoPKdR5tFOQXeJxUW5qtQ==" saltValue="riZUA44DfU5RRXreu0/f0Q==" spinCount="100000" sheet="1" objects="1" scenarios="1" selectLockedCells="1"/>
  <mergeCells count="134">
    <mergeCell ref="B8:P8"/>
    <mergeCell ref="T15:U15"/>
    <mergeCell ref="B18:P18"/>
    <mergeCell ref="B35:P35"/>
    <mergeCell ref="R9:S9"/>
    <mergeCell ref="R10:S10"/>
    <mergeCell ref="T9:U9"/>
    <mergeCell ref="T10:U10"/>
    <mergeCell ref="R8:S8"/>
    <mergeCell ref="T8:U8"/>
    <mergeCell ref="B11:C11"/>
    <mergeCell ref="B12:C12"/>
    <mergeCell ref="B13:C13"/>
    <mergeCell ref="H11:I11"/>
    <mergeCell ref="H12:I12"/>
    <mergeCell ref="H13:I13"/>
    <mergeCell ref="B9:C10"/>
    <mergeCell ref="R11:S11"/>
    <mergeCell ref="T11:U11"/>
    <mergeCell ref="R12:S12"/>
    <mergeCell ref="T12:U12"/>
    <mergeCell ref="B33:H33"/>
    <mergeCell ref="I33:L33"/>
    <mergeCell ref="I21:O22"/>
    <mergeCell ref="I42:L42"/>
    <mergeCell ref="M42:O42"/>
    <mergeCell ref="I43:L43"/>
    <mergeCell ref="M43:O43"/>
    <mergeCell ref="B37:D37"/>
    <mergeCell ref="E37:F37"/>
    <mergeCell ref="G37:H37"/>
    <mergeCell ref="I37:O37"/>
    <mergeCell ref="B38:H38"/>
    <mergeCell ref="I38:L38"/>
    <mergeCell ref="M38:O38"/>
    <mergeCell ref="B39:H39"/>
    <mergeCell ref="I39:L39"/>
    <mergeCell ref="M39:O39"/>
    <mergeCell ref="B23:H24"/>
    <mergeCell ref="B25:H26"/>
    <mergeCell ref="I23:L24"/>
    <mergeCell ref="M33:O33"/>
    <mergeCell ref="B29:H30"/>
    <mergeCell ref="I29:O30"/>
    <mergeCell ref="M23:O24"/>
    <mergeCell ref="I25:L26"/>
    <mergeCell ref="B16:C16"/>
    <mergeCell ref="B21:H22"/>
    <mergeCell ref="B45:O45"/>
    <mergeCell ref="B46:D46"/>
    <mergeCell ref="M25:O26"/>
    <mergeCell ref="B31:H32"/>
    <mergeCell ref="I31:O32"/>
    <mergeCell ref="B27:H28"/>
    <mergeCell ref="I27:O28"/>
    <mergeCell ref="B36:O36"/>
    <mergeCell ref="B34:H34"/>
    <mergeCell ref="I34:L34"/>
    <mergeCell ref="M34:O34"/>
    <mergeCell ref="E46:F46"/>
    <mergeCell ref="G46:H46"/>
    <mergeCell ref="I46:O46"/>
    <mergeCell ref="B44:H44"/>
    <mergeCell ref="I44:L44"/>
    <mergeCell ref="M44:O44"/>
    <mergeCell ref="B40:O40"/>
    <mergeCell ref="B41:D41"/>
    <mergeCell ref="E41:F41"/>
    <mergeCell ref="G41:H41"/>
    <mergeCell ref="I41:O41"/>
    <mergeCell ref="B42:H42"/>
    <mergeCell ref="B43:H43"/>
    <mergeCell ref="B51:H51"/>
    <mergeCell ref="I51:L51"/>
    <mergeCell ref="M51:O51"/>
    <mergeCell ref="B48:O48"/>
    <mergeCell ref="B49:D49"/>
    <mergeCell ref="E49:F49"/>
    <mergeCell ref="G49:H49"/>
    <mergeCell ref="I49:O49"/>
    <mergeCell ref="B47:H47"/>
    <mergeCell ref="I47:L47"/>
    <mergeCell ref="M47:O47"/>
    <mergeCell ref="B50:H50"/>
    <mergeCell ref="I50:L50"/>
    <mergeCell ref="M50:O50"/>
    <mergeCell ref="W10:AB10"/>
    <mergeCell ref="AA18:AB18"/>
    <mergeCell ref="AA19:AB19"/>
    <mergeCell ref="B19:H20"/>
    <mergeCell ref="I19:O20"/>
    <mergeCell ref="W11:X11"/>
    <mergeCell ref="W12:X12"/>
    <mergeCell ref="W13:X13"/>
    <mergeCell ref="W14:X14"/>
    <mergeCell ref="W16:X16"/>
    <mergeCell ref="W17:X17"/>
    <mergeCell ref="H14:I14"/>
    <mergeCell ref="B14:C14"/>
    <mergeCell ref="B17:C17"/>
    <mergeCell ref="AA17:AB17"/>
    <mergeCell ref="R13:S13"/>
    <mergeCell ref="T13:U13"/>
    <mergeCell ref="R14:S14"/>
    <mergeCell ref="T14:U14"/>
    <mergeCell ref="R16:S16"/>
    <mergeCell ref="T16:U16"/>
    <mergeCell ref="R15:S15"/>
    <mergeCell ref="H15:I15"/>
    <mergeCell ref="H16:I16"/>
    <mergeCell ref="B7:P7"/>
    <mergeCell ref="R7:U7"/>
    <mergeCell ref="R17:U17"/>
    <mergeCell ref="R35:U35"/>
    <mergeCell ref="W7:AB7"/>
    <mergeCell ref="W8:AB8"/>
    <mergeCell ref="D9:I10"/>
    <mergeCell ref="D11:G11"/>
    <mergeCell ref="D12:G12"/>
    <mergeCell ref="D13:G13"/>
    <mergeCell ref="D14:G14"/>
    <mergeCell ref="D15:G15"/>
    <mergeCell ref="D16:G16"/>
    <mergeCell ref="D17:G17"/>
    <mergeCell ref="W18:X18"/>
    <mergeCell ref="W19:X19"/>
    <mergeCell ref="AA11:AB11"/>
    <mergeCell ref="AA12:AB12"/>
    <mergeCell ref="AA13:AB13"/>
    <mergeCell ref="H17:I17"/>
    <mergeCell ref="B15:C15"/>
    <mergeCell ref="W15:AB15"/>
    <mergeCell ref="AA14:AB14"/>
    <mergeCell ref="AA16:AB16"/>
  </mergeCells>
  <pageMargins left="0.7" right="0.7" top="0.75" bottom="0.75" header="0.3" footer="0.3"/>
  <pageSetup paperSize="9" orientation="portrait" r:id="rId1"/>
  <drawing r:id="rId2"/>
  <legacyDrawing r:id="rId3"/>
  <mc:AlternateContent xmlns:mc="http://schemas.openxmlformats.org/markup-compatibility/2006">
    <mc:Choice Requires="x14">
      <controls>
        <mc:AlternateContent xmlns:mc="http://schemas.openxmlformats.org/markup-compatibility/2006">
          <mc:Choice Requires="x14">
            <control shapeId="2051" r:id="rId4" name="Check Box 3">
              <controlPr defaultSize="0" autoFill="0" autoLine="0" autoPict="0">
                <anchor moveWithCells="1">
                  <from>
                    <xdr:col>9</xdr:col>
                    <xdr:colOff>47625</xdr:colOff>
                    <xdr:row>18</xdr:row>
                    <xdr:rowOff>19050</xdr:rowOff>
                  </from>
                  <to>
                    <xdr:col>13</xdr:col>
                    <xdr:colOff>95250</xdr:colOff>
                    <xdr:row>19</xdr:row>
                    <xdr:rowOff>57150</xdr:rowOff>
                  </to>
                </anchor>
              </controlPr>
            </control>
          </mc:Choice>
        </mc:AlternateContent>
        <mc:AlternateContent xmlns:mc="http://schemas.openxmlformats.org/markup-compatibility/2006">
          <mc:Choice Requires="x14">
            <control shapeId="2052" r:id="rId5" name="Check Box 4">
              <controlPr defaultSize="0" autoFill="0" autoLine="0" autoPict="0">
                <anchor moveWithCells="1">
                  <from>
                    <xdr:col>9</xdr:col>
                    <xdr:colOff>19050</xdr:colOff>
                    <xdr:row>26</xdr:row>
                    <xdr:rowOff>19050</xdr:rowOff>
                  </from>
                  <to>
                    <xdr:col>13</xdr:col>
                    <xdr:colOff>28575</xdr:colOff>
                    <xdr:row>27</xdr:row>
                    <xdr:rowOff>57150</xdr:rowOff>
                  </to>
                </anchor>
              </controlPr>
            </control>
          </mc:Choice>
        </mc:AlternateContent>
        <mc:AlternateContent xmlns:mc="http://schemas.openxmlformats.org/markup-compatibility/2006">
          <mc:Choice Requires="x14">
            <control shapeId="2053" r:id="rId6" name="Check Box 5">
              <controlPr defaultSize="0" autoFill="0" autoLine="0" autoPict="0">
                <anchor moveWithCells="1">
                  <from>
                    <xdr:col>9</xdr:col>
                    <xdr:colOff>19050</xdr:colOff>
                    <xdr:row>27</xdr:row>
                    <xdr:rowOff>85725</xdr:rowOff>
                  </from>
                  <to>
                    <xdr:col>13</xdr:col>
                    <xdr:colOff>19050</xdr:colOff>
                    <xdr:row>29</xdr:row>
                    <xdr:rowOff>95250</xdr:rowOff>
                  </to>
                </anchor>
              </controlPr>
            </control>
          </mc:Choice>
        </mc:AlternateContent>
      </controls>
    </mc:Choice>
  </mc:AlternateContent>
  <extLst>
    <ext xmlns:x14="http://schemas.microsoft.com/office/spreadsheetml/2009/9/main" uri="{CCE6A557-97BC-4b89-ADB6-D9C93CAAB3DF}">
      <x14:dataValidations xmlns:xm="http://schemas.microsoft.com/office/excel/2006/main" count="6">
        <x14:dataValidation type="list" allowBlank="1" showInputMessage="1" showErrorMessage="1">
          <x14:formula1>
            <xm:f>'Input model'!$A$26:$A$27</xm:f>
          </x14:formula1>
          <xm:sqref>P31:P32</xm:sqref>
        </x14:dataValidation>
        <x14:dataValidation type="list" allowBlank="1" showInputMessage="1" showErrorMessage="1">
          <x14:formula1>
            <xm:f>'Input model'!$A$16:$A$21</xm:f>
          </x14:formula1>
          <xm:sqref>P21:P22</xm:sqref>
        </x14:dataValidation>
        <x14:dataValidation type="list" allowBlank="1" showInputMessage="1" showErrorMessage="1">
          <x14:formula1>
            <xm:f>'Input model'!$A$8:$A$12</xm:f>
          </x14:formula1>
          <xm:sqref>J9:P10 Q10:Q11</xm:sqref>
        </x14:dataValidation>
        <x14:dataValidation type="list" allowBlank="1" showInputMessage="1" showErrorMessage="1">
          <x14:formula1>
            <xm:f>'Input model'!$A$7:$A$11</xm:f>
          </x14:formula1>
          <xm:sqref>D9:I10</xm:sqref>
        </x14:dataValidation>
        <x14:dataValidation type="list" allowBlank="1" showInputMessage="1" showErrorMessage="1">
          <x14:formula1>
            <xm:f>'Input model'!$A$25:$A$27</xm:f>
          </x14:formula1>
          <xm:sqref>I31:O32</xm:sqref>
        </x14:dataValidation>
        <x14:dataValidation type="list" allowBlank="1" showInputMessage="1" showErrorMessage="1">
          <x14:formula1>
            <xm:f>'Input model'!$A$15:$A$21</xm:f>
          </x14:formula1>
          <xm:sqref>I21:O22</xm:sqref>
        </x14:dataValidation>
      </x14:dataValidations>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K60"/>
  <sheetViews>
    <sheetView workbookViewId="0"/>
  </sheetViews>
  <sheetFormatPr defaultRowHeight="14.25"/>
  <cols>
    <col min="1" max="1" width="5.125" customWidth="1"/>
    <col min="2" max="2" width="4.875" customWidth="1"/>
    <col min="3" max="3" width="4.5" customWidth="1"/>
    <col min="4" max="4" width="5" customWidth="1"/>
    <col min="5" max="5" width="13" customWidth="1"/>
    <col min="6" max="6" width="0.5" customWidth="1"/>
    <col min="7" max="7" width="7.375" customWidth="1"/>
    <col min="8" max="8" width="6.5" customWidth="1"/>
    <col min="9" max="9" width="1.875" customWidth="1"/>
    <col min="10" max="10" width="1" customWidth="1"/>
    <col min="12" max="12" width="24" customWidth="1"/>
    <col min="13" max="13" width="4.5" customWidth="1"/>
    <col min="14" max="14" width="6.375" customWidth="1"/>
    <col min="15" max="15" width="6.125" customWidth="1"/>
    <col min="16" max="16" width="4.125" customWidth="1"/>
    <col min="17" max="17" width="3.875" customWidth="1"/>
    <col min="18" max="18" width="0.625" customWidth="1"/>
    <col min="19" max="19" width="17.5" customWidth="1"/>
    <col min="20" max="20" width="18.875" customWidth="1"/>
    <col min="21" max="21" width="11.375" customWidth="1"/>
    <col min="22" max="22" width="11.5" customWidth="1"/>
    <col min="26" max="26" width="33.375" customWidth="1"/>
    <col min="30" max="30" width="33.875" customWidth="1"/>
    <col min="38" max="38" width="29.5" customWidth="1"/>
  </cols>
  <sheetData>
    <row r="1" spans="1:37" ht="41.45" customHeight="1">
      <c r="A1" s="43" t="s">
        <v>210</v>
      </c>
      <c r="B1" s="33"/>
      <c r="C1" s="33"/>
      <c r="D1" s="33"/>
      <c r="E1" s="33"/>
      <c r="F1" s="33"/>
      <c r="G1" s="33"/>
      <c r="H1" s="33"/>
      <c r="I1" s="33"/>
      <c r="J1" s="33"/>
      <c r="W1" s="33"/>
    </row>
    <row r="2" spans="1:37" ht="18.600000000000001" customHeight="1">
      <c r="B2" s="33"/>
      <c r="C2" s="33"/>
      <c r="D2" s="33"/>
      <c r="E2" s="33"/>
      <c r="F2" s="33"/>
      <c r="G2" s="33"/>
      <c r="H2" s="33"/>
      <c r="I2" s="33"/>
      <c r="J2" s="33"/>
      <c r="W2" s="33"/>
    </row>
    <row r="3" spans="1:37" ht="15" customHeight="1">
      <c r="B3" s="33"/>
      <c r="C3" s="33"/>
      <c r="D3" s="33"/>
      <c r="E3" s="33"/>
      <c r="F3" s="33"/>
      <c r="G3" s="33"/>
      <c r="H3" s="33"/>
      <c r="I3" s="33"/>
      <c r="J3" s="33"/>
      <c r="W3" s="33"/>
    </row>
    <row r="4" spans="1:37" ht="14.45" customHeight="1">
      <c r="B4" s="33"/>
      <c r="C4" s="33"/>
      <c r="D4" s="33"/>
      <c r="E4" s="33"/>
      <c r="F4" s="33"/>
      <c r="G4" s="33"/>
      <c r="H4" s="33"/>
      <c r="I4" s="33"/>
      <c r="J4" s="33"/>
      <c r="W4" s="33"/>
    </row>
    <row r="5" spans="1:37" ht="14.45" customHeight="1">
      <c r="B5" s="33"/>
      <c r="C5" s="33"/>
      <c r="D5" s="33"/>
      <c r="E5" s="33"/>
      <c r="F5" s="33"/>
      <c r="G5" s="33"/>
      <c r="H5" s="33"/>
      <c r="I5" s="33"/>
      <c r="J5" s="33"/>
      <c r="W5" s="33"/>
    </row>
    <row r="6" spans="1:37" ht="15.6" customHeight="1" thickBot="1">
      <c r="B6" s="33"/>
      <c r="C6" s="33"/>
      <c r="D6" s="33"/>
      <c r="E6" s="33"/>
      <c r="F6" s="33"/>
      <c r="G6" s="33"/>
      <c r="H6" s="33"/>
      <c r="I6" s="33"/>
      <c r="J6" s="33"/>
      <c r="W6" s="33"/>
    </row>
    <row r="7" spans="1:37" ht="18" customHeight="1">
      <c r="B7" s="171" t="s">
        <v>208</v>
      </c>
      <c r="C7" s="172"/>
      <c r="D7" s="172"/>
      <c r="E7" s="172"/>
      <c r="F7" s="172"/>
      <c r="G7" s="172"/>
      <c r="H7" s="173"/>
      <c r="I7" s="33"/>
      <c r="J7" s="33"/>
      <c r="K7" s="171" t="s">
        <v>206</v>
      </c>
      <c r="L7" s="172"/>
      <c r="M7" s="172"/>
      <c r="N7" s="172"/>
      <c r="O7" s="172"/>
      <c r="P7" s="173"/>
      <c r="Q7" s="33"/>
      <c r="R7" s="33"/>
      <c r="S7" s="212" t="s">
        <v>207</v>
      </c>
      <c r="T7" s="213"/>
      <c r="U7" s="213"/>
      <c r="V7" s="213"/>
      <c r="W7" s="213"/>
      <c r="X7" s="213"/>
      <c r="Y7" s="213"/>
      <c r="Z7" s="214"/>
    </row>
    <row r="8" spans="1:37" ht="16.149999999999999" customHeight="1">
      <c r="B8" s="203" t="s">
        <v>99</v>
      </c>
      <c r="C8" s="204"/>
      <c r="D8" s="204"/>
      <c r="E8" s="204"/>
      <c r="F8" s="204"/>
      <c r="G8" s="204"/>
      <c r="H8" s="205"/>
      <c r="I8" s="48"/>
      <c r="J8" s="33"/>
      <c r="K8" s="166" t="s">
        <v>216</v>
      </c>
      <c r="L8" s="167"/>
      <c r="M8" s="167"/>
      <c r="N8" s="167"/>
      <c r="O8" s="167"/>
      <c r="P8" s="206"/>
      <c r="Q8" s="33"/>
      <c r="R8" s="33"/>
      <c r="S8" s="166" t="s">
        <v>160</v>
      </c>
      <c r="T8" s="167"/>
      <c r="U8" s="167"/>
      <c r="V8" s="167"/>
      <c r="W8" s="210" t="s">
        <v>240</v>
      </c>
      <c r="X8" s="210"/>
      <c r="Y8" s="210"/>
      <c r="Z8" s="211"/>
    </row>
    <row r="9" spans="1:37" ht="16.149999999999999" customHeight="1">
      <c r="B9" s="200" t="s">
        <v>211</v>
      </c>
      <c r="C9" s="201"/>
      <c r="D9" s="201"/>
      <c r="E9" s="201"/>
      <c r="F9" s="201"/>
      <c r="G9" s="201"/>
      <c r="H9" s="202"/>
      <c r="I9" s="48"/>
      <c r="J9" s="33"/>
      <c r="K9" s="183" t="s">
        <v>0</v>
      </c>
      <c r="L9" s="184"/>
      <c r="M9" s="207" t="s">
        <v>167</v>
      </c>
      <c r="N9" s="207"/>
      <c r="O9" s="207"/>
      <c r="P9" s="208"/>
      <c r="Q9" s="33"/>
      <c r="R9" s="33"/>
      <c r="S9" s="176" t="s">
        <v>101</v>
      </c>
      <c r="T9" s="177"/>
      <c r="U9" s="169" t="e">
        <f>'Input model 2'!B4</f>
        <v>#VALUE!</v>
      </c>
      <c r="V9" s="169"/>
      <c r="W9" s="33"/>
      <c r="Z9" s="57"/>
    </row>
    <row r="10" spans="1:37" ht="15" customHeight="1">
      <c r="B10" s="174" t="s">
        <v>169</v>
      </c>
      <c r="C10" s="175"/>
      <c r="D10" s="175"/>
      <c r="E10" s="175" t="s">
        <v>97</v>
      </c>
      <c r="F10" s="175"/>
      <c r="G10" s="175" t="s">
        <v>98</v>
      </c>
      <c r="H10" s="197"/>
      <c r="I10" s="48"/>
      <c r="J10" s="33"/>
      <c r="K10" s="185" t="s">
        <v>1</v>
      </c>
      <c r="L10" s="186"/>
      <c r="M10" s="187" t="s">
        <v>159</v>
      </c>
      <c r="N10" s="187"/>
      <c r="O10" s="188" t="s">
        <v>6</v>
      </c>
      <c r="P10" s="189"/>
      <c r="Q10" s="33"/>
      <c r="R10" s="33"/>
      <c r="S10" s="178" t="s">
        <v>158</v>
      </c>
      <c r="T10" s="137"/>
      <c r="U10" s="170">
        <f>IF(M31='Input model'!A26,'Input model 2'!F5,0)</f>
        <v>0</v>
      </c>
      <c r="V10" s="170"/>
      <c r="W10" s="33"/>
      <c r="Z10" s="57"/>
      <c r="AF10" s="168"/>
      <c r="AG10" s="168"/>
      <c r="AH10" s="168"/>
      <c r="AI10" s="168"/>
      <c r="AJ10" s="168"/>
      <c r="AK10" s="168"/>
    </row>
    <row r="11" spans="1:37" ht="17.45" customHeight="1">
      <c r="B11" s="194" t="s">
        <v>168</v>
      </c>
      <c r="C11" s="188"/>
      <c r="D11" s="188"/>
      <c r="E11" s="195">
        <v>59</v>
      </c>
      <c r="F11" s="195"/>
      <c r="G11" s="195">
        <v>21</v>
      </c>
      <c r="H11" s="196"/>
      <c r="I11" s="48"/>
      <c r="J11" s="33"/>
      <c r="K11" s="185" t="s">
        <v>77</v>
      </c>
      <c r="L11" s="186"/>
      <c r="M11" s="187" t="s">
        <v>159</v>
      </c>
      <c r="N11" s="187"/>
      <c r="O11" s="188" t="s">
        <v>7</v>
      </c>
      <c r="P11" s="189"/>
      <c r="Q11" s="33"/>
      <c r="R11" s="33"/>
      <c r="S11" s="176" t="s">
        <v>102</v>
      </c>
      <c r="T11" s="177"/>
      <c r="U11" s="169" t="e">
        <f>IF(M31='Input model'!A27,'Input model 2'!F3,0)</f>
        <v>#VALUE!</v>
      </c>
      <c r="V11" s="169"/>
      <c r="W11" s="33"/>
      <c r="Z11" s="57"/>
    </row>
    <row r="12" spans="1:37" ht="22.15" customHeight="1">
      <c r="B12" s="194" t="s">
        <v>167</v>
      </c>
      <c r="C12" s="188"/>
      <c r="D12" s="188"/>
      <c r="E12" s="195">
        <v>57</v>
      </c>
      <c r="F12" s="195"/>
      <c r="G12" s="195">
        <v>21</v>
      </c>
      <c r="H12" s="196"/>
      <c r="I12" s="48"/>
      <c r="J12" s="33"/>
      <c r="K12" s="185" t="s">
        <v>2</v>
      </c>
      <c r="L12" s="186"/>
      <c r="M12" s="187" t="s">
        <v>159</v>
      </c>
      <c r="N12" s="187"/>
      <c r="O12" s="188"/>
      <c r="P12" s="189"/>
      <c r="Q12" s="33"/>
      <c r="R12" s="33"/>
      <c r="S12" s="178" t="s">
        <v>103</v>
      </c>
      <c r="T12" s="137"/>
      <c r="U12" s="170" t="e">
        <f>'Input model 2'!J2</f>
        <v>#VALUE!</v>
      </c>
      <c r="V12" s="170"/>
      <c r="W12" s="33"/>
      <c r="Z12" s="57"/>
    </row>
    <row r="13" spans="1:37" ht="18" customHeight="1">
      <c r="B13" s="194" t="s">
        <v>9</v>
      </c>
      <c r="C13" s="188"/>
      <c r="D13" s="188"/>
      <c r="E13" s="195">
        <v>23</v>
      </c>
      <c r="F13" s="195"/>
      <c r="G13" s="195">
        <v>10</v>
      </c>
      <c r="H13" s="196"/>
      <c r="I13" s="48"/>
      <c r="J13" s="33"/>
      <c r="K13" s="185" t="s">
        <v>75</v>
      </c>
      <c r="L13" s="186"/>
      <c r="M13" s="187" t="s">
        <v>159</v>
      </c>
      <c r="N13" s="187"/>
      <c r="O13" s="188" t="s">
        <v>7</v>
      </c>
      <c r="P13" s="189"/>
      <c r="Q13" s="33"/>
      <c r="R13" s="33"/>
      <c r="S13" s="176" t="s">
        <v>104</v>
      </c>
      <c r="T13" s="177"/>
      <c r="U13" s="169" t="e">
        <f>SUM(U9:U12)</f>
        <v>#VALUE!</v>
      </c>
      <c r="V13" s="169"/>
      <c r="W13" s="33"/>
      <c r="Z13" s="57"/>
    </row>
    <row r="14" spans="1:37" ht="16.899999999999999" customHeight="1">
      <c r="B14" s="194" t="s">
        <v>100</v>
      </c>
      <c r="C14" s="188"/>
      <c r="D14" s="188"/>
      <c r="E14" s="195">
        <v>32</v>
      </c>
      <c r="F14" s="195"/>
      <c r="G14" s="195">
        <v>14</v>
      </c>
      <c r="H14" s="196"/>
      <c r="I14" s="48"/>
      <c r="J14" s="33"/>
      <c r="K14" s="185" t="s">
        <v>4</v>
      </c>
      <c r="L14" s="186"/>
      <c r="M14" s="187" t="s">
        <v>159</v>
      </c>
      <c r="N14" s="187"/>
      <c r="O14" s="188" t="s">
        <v>7</v>
      </c>
      <c r="P14" s="189"/>
      <c r="Q14" s="33"/>
      <c r="R14" s="33"/>
      <c r="S14" s="179" t="s">
        <v>237</v>
      </c>
      <c r="T14" s="180"/>
      <c r="U14" s="170" t="e" cm="1">
        <f t="array" ref="U14">IF(M26='Input model 2'!A16,_xlfn.XLOOKUP(Kostenanalyse!M9,'Input model 2'!M2:M5,'Input model 2'!N2:N5*Kostenanalyse!U13),_xlfn.XLOOKUP(M9,'Input model 2'!M2:M5,'Input model 2'!P2:P5*Kostenanalyse!U13))</f>
        <v>#VALUE!</v>
      </c>
      <c r="V14" s="170"/>
      <c r="W14" s="33"/>
      <c r="Z14" s="57"/>
    </row>
    <row r="15" spans="1:37" ht="15" customHeight="1">
      <c r="B15" s="200" t="s">
        <v>212</v>
      </c>
      <c r="C15" s="201"/>
      <c r="D15" s="201"/>
      <c r="E15" s="201"/>
      <c r="F15" s="201"/>
      <c r="G15" s="201"/>
      <c r="H15" s="202"/>
      <c r="I15" s="48"/>
      <c r="J15" s="33"/>
      <c r="K15" s="185" t="s">
        <v>121</v>
      </c>
      <c r="L15" s="186"/>
      <c r="M15" s="187" t="s">
        <v>159</v>
      </c>
      <c r="N15" s="187"/>
      <c r="O15" s="188" t="s">
        <v>7</v>
      </c>
      <c r="P15" s="189"/>
      <c r="Q15" s="33"/>
      <c r="R15" s="33"/>
      <c r="S15" s="181" t="s">
        <v>236</v>
      </c>
      <c r="T15" s="182"/>
      <c r="U15" s="169" t="e" cm="1">
        <f t="array" ref="U15">IF(M26='Input model 2'!A16,_xlfn.XLOOKUP(Kostenanalyse!M9,'Input model 2'!M2:M5,'Input model 2'!O2:O5*Kostenanalyse!U13),_xlfn.XLOOKUP(M9,'Input model 2'!M2:M5,'Input model 2'!Q2:Q5*Kostenanalyse!U13))</f>
        <v>#VALUE!</v>
      </c>
      <c r="V15" s="169"/>
      <c r="W15" s="33"/>
      <c r="Z15" s="57"/>
    </row>
    <row r="16" spans="1:37" ht="16.149999999999999" customHeight="1">
      <c r="B16" s="198" t="s">
        <v>169</v>
      </c>
      <c r="C16" s="199"/>
      <c r="D16" s="199"/>
      <c r="E16" s="175" t="s">
        <v>97</v>
      </c>
      <c r="F16" s="175"/>
      <c r="G16" s="175" t="s">
        <v>98</v>
      </c>
      <c r="H16" s="197"/>
      <c r="I16" s="49"/>
      <c r="J16" s="33"/>
      <c r="K16" s="185" t="s">
        <v>5</v>
      </c>
      <c r="L16" s="186"/>
      <c r="M16" s="187" t="s">
        <v>159</v>
      </c>
      <c r="N16" s="187"/>
      <c r="O16" s="188" t="s">
        <v>7</v>
      </c>
      <c r="P16" s="189"/>
      <c r="Q16" s="33"/>
      <c r="R16" s="33"/>
      <c r="S16" s="183" t="s">
        <v>109</v>
      </c>
      <c r="T16" s="184"/>
      <c r="U16" s="170" t="e">
        <f>M32*((M34/100)+1)/M33</f>
        <v>#VALUE!</v>
      </c>
      <c r="V16" s="170"/>
      <c r="W16" s="33"/>
      <c r="Z16" s="57"/>
    </row>
    <row r="17" spans="2:30" ht="15" customHeight="1">
      <c r="B17" s="194" t="s">
        <v>168</v>
      </c>
      <c r="C17" s="188"/>
      <c r="D17" s="188"/>
      <c r="E17" s="195">
        <v>5</v>
      </c>
      <c r="F17" s="195"/>
      <c r="G17" s="195">
        <v>2</v>
      </c>
      <c r="H17" s="196"/>
      <c r="I17" s="49"/>
      <c r="J17" s="33"/>
      <c r="K17" s="185" t="s">
        <v>76</v>
      </c>
      <c r="L17" s="186"/>
      <c r="M17" s="187" t="s">
        <v>159</v>
      </c>
      <c r="N17" s="187"/>
      <c r="O17" s="188" t="s">
        <v>78</v>
      </c>
      <c r="P17" s="189"/>
      <c r="Q17" s="33"/>
      <c r="R17" s="33"/>
      <c r="S17" s="181" t="s">
        <v>235</v>
      </c>
      <c r="T17" s="182"/>
      <c r="U17" s="169" t="e">
        <f>SUM(U16,U14)</f>
        <v>#VALUE!</v>
      </c>
      <c r="V17" s="169"/>
      <c r="W17" s="33"/>
      <c r="Z17" s="57"/>
    </row>
    <row r="18" spans="2:30" ht="15.6" customHeight="1">
      <c r="B18" s="194" t="s">
        <v>167</v>
      </c>
      <c r="C18" s="188"/>
      <c r="D18" s="188"/>
      <c r="E18" s="195">
        <v>6</v>
      </c>
      <c r="F18" s="195"/>
      <c r="G18" s="195">
        <v>2</v>
      </c>
      <c r="H18" s="196"/>
      <c r="I18" s="48"/>
      <c r="J18" s="42"/>
      <c r="K18" s="200" t="s">
        <v>115</v>
      </c>
      <c r="L18" s="201"/>
      <c r="M18" s="201"/>
      <c r="N18" s="201"/>
      <c r="O18" s="201"/>
      <c r="P18" s="201"/>
      <c r="Q18" s="33"/>
      <c r="R18" s="33"/>
      <c r="S18" s="179" t="s">
        <v>234</v>
      </c>
      <c r="T18" s="180"/>
      <c r="U18" s="170" t="e">
        <f>SUM(U16,U15)</f>
        <v>#VALUE!</v>
      </c>
      <c r="V18" s="170"/>
      <c r="W18" s="33"/>
      <c r="Z18" s="57"/>
    </row>
    <row r="19" spans="2:30" ht="15">
      <c r="B19" s="194" t="s">
        <v>9</v>
      </c>
      <c r="C19" s="188"/>
      <c r="D19" s="188"/>
      <c r="E19" s="195">
        <v>7</v>
      </c>
      <c r="F19" s="195"/>
      <c r="G19" s="195">
        <v>3</v>
      </c>
      <c r="H19" s="196"/>
      <c r="I19" s="48"/>
      <c r="J19" s="42"/>
      <c r="K19" s="185" t="s">
        <v>220</v>
      </c>
      <c r="L19" s="186"/>
      <c r="M19" s="187" t="s">
        <v>159</v>
      </c>
      <c r="N19" s="187"/>
      <c r="O19" s="188" t="s">
        <v>20</v>
      </c>
      <c r="P19" s="189"/>
      <c r="Q19" s="33"/>
      <c r="R19" s="33"/>
      <c r="S19" s="166" t="s">
        <v>108</v>
      </c>
      <c r="T19" s="167"/>
      <c r="U19" s="167"/>
      <c r="V19" s="167"/>
      <c r="W19" s="33"/>
      <c r="Z19" s="57"/>
    </row>
    <row r="20" spans="2:30" ht="15" customHeight="1">
      <c r="B20" s="194" t="s">
        <v>100</v>
      </c>
      <c r="C20" s="188"/>
      <c r="D20" s="188"/>
      <c r="E20" s="195">
        <v>10</v>
      </c>
      <c r="F20" s="195"/>
      <c r="G20" s="195">
        <v>4</v>
      </c>
      <c r="H20" s="196"/>
      <c r="I20" s="48"/>
      <c r="J20" s="33"/>
      <c r="K20" s="185" t="s">
        <v>221</v>
      </c>
      <c r="L20" s="186"/>
      <c r="M20" s="187" t="s">
        <v>159</v>
      </c>
      <c r="N20" s="187"/>
      <c r="O20" s="188" t="s">
        <v>20</v>
      </c>
      <c r="P20" s="189"/>
      <c r="Q20" s="33"/>
      <c r="R20" s="33"/>
      <c r="S20" s="190"/>
      <c r="T20" s="191"/>
      <c r="U20" s="56" t="s">
        <v>131</v>
      </c>
      <c r="V20" s="56" t="s">
        <v>215</v>
      </c>
      <c r="W20" s="33"/>
      <c r="Z20" s="57"/>
    </row>
    <row r="21" spans="2:30" ht="14.45" customHeight="1">
      <c r="B21" s="50"/>
      <c r="C21" s="48"/>
      <c r="D21" s="48"/>
      <c r="E21" s="48"/>
      <c r="F21" s="48"/>
      <c r="G21" s="48"/>
      <c r="H21" s="51"/>
      <c r="I21" s="33"/>
      <c r="J21" s="33"/>
      <c r="K21" s="200" t="s">
        <v>198</v>
      </c>
      <c r="L21" s="201"/>
      <c r="M21" s="201"/>
      <c r="N21" s="201"/>
      <c r="O21" s="201"/>
      <c r="P21" s="201"/>
      <c r="Q21" s="33"/>
      <c r="R21" s="33"/>
      <c r="S21" s="174" t="s">
        <v>238</v>
      </c>
      <c r="T21" s="175"/>
      <c r="U21" s="58" t="e">
        <f>((1-M19/100)*'Input model 2'!B12)*M17</f>
        <v>#VALUE!</v>
      </c>
      <c r="V21" s="58" t="e">
        <f>U21/M24</f>
        <v>#VALUE!</v>
      </c>
      <c r="W21" s="210" t="s">
        <v>239</v>
      </c>
      <c r="X21" s="210"/>
      <c r="Y21" s="210"/>
      <c r="Z21" s="211"/>
    </row>
    <row r="22" spans="2:30" ht="14.45" customHeight="1">
      <c r="B22" s="44"/>
      <c r="C22" s="33"/>
      <c r="D22" s="33"/>
      <c r="E22" s="33"/>
      <c r="F22" s="33"/>
      <c r="G22" s="33"/>
      <c r="H22" s="45"/>
      <c r="I22" s="33"/>
      <c r="J22" s="33"/>
      <c r="K22" s="185" t="s">
        <v>220</v>
      </c>
      <c r="L22" s="186"/>
      <c r="M22" s="187" t="s">
        <v>159</v>
      </c>
      <c r="N22" s="187"/>
      <c r="O22" s="188" t="s">
        <v>20</v>
      </c>
      <c r="P22" s="189"/>
      <c r="Q22" s="33"/>
      <c r="R22" s="33"/>
      <c r="S22" s="183" t="s">
        <v>229</v>
      </c>
      <c r="T22" s="184"/>
      <c r="U22" s="59" t="e">
        <f>((1-M22/100)*'Input model 2'!B12)*M17</f>
        <v>#VALUE!</v>
      </c>
      <c r="V22" s="59" t="e">
        <f>U22/M24</f>
        <v>#VALUE!</v>
      </c>
      <c r="W22" s="33"/>
      <c r="Z22" s="57"/>
    </row>
    <row r="23" spans="2:30" ht="15" customHeight="1">
      <c r="B23" s="52"/>
      <c r="C23" s="33"/>
      <c r="D23" s="33"/>
      <c r="E23" s="33"/>
      <c r="F23" s="33"/>
      <c r="G23" s="33"/>
      <c r="H23" s="45"/>
      <c r="I23" s="33"/>
      <c r="J23" s="33"/>
      <c r="K23" s="185" t="s">
        <v>221</v>
      </c>
      <c r="L23" s="186"/>
      <c r="M23" s="187" t="s">
        <v>159</v>
      </c>
      <c r="N23" s="187"/>
      <c r="O23" s="188" t="s">
        <v>20</v>
      </c>
      <c r="P23" s="189"/>
      <c r="Q23" s="42"/>
      <c r="R23" s="33"/>
      <c r="S23" s="174" t="s">
        <v>230</v>
      </c>
      <c r="T23" s="175"/>
      <c r="U23" s="58" t="e">
        <f>((1-M20/100)*'Input model 2'!B12)*M17-Kostenanalyse!U17</f>
        <v>#VALUE!</v>
      </c>
      <c r="V23" s="58" t="e">
        <f>U23/M24</f>
        <v>#VALUE!</v>
      </c>
      <c r="W23" s="33"/>
      <c r="Z23" s="57"/>
    </row>
    <row r="24" spans="2:30" ht="15">
      <c r="B24" s="52"/>
      <c r="C24" s="53"/>
      <c r="D24" s="53"/>
      <c r="E24" s="53"/>
      <c r="F24" s="53"/>
      <c r="G24" s="53"/>
      <c r="H24" s="45"/>
      <c r="I24" s="33"/>
      <c r="J24" s="33"/>
      <c r="K24" s="183" t="s">
        <v>112</v>
      </c>
      <c r="L24" s="184"/>
      <c r="M24" s="187" t="s">
        <v>159</v>
      </c>
      <c r="N24" s="187"/>
      <c r="O24" s="188" t="s">
        <v>139</v>
      </c>
      <c r="P24" s="189"/>
      <c r="Q24" s="42"/>
      <c r="R24" s="33"/>
      <c r="S24" s="183" t="s">
        <v>231</v>
      </c>
      <c r="T24" s="184"/>
      <c r="U24" s="59" t="e">
        <f>((1-M23/100)*'Input model 2'!B12)*M17-U18</f>
        <v>#VALUE!</v>
      </c>
      <c r="V24" s="59" t="e">
        <f>U24/M24</f>
        <v>#VALUE!</v>
      </c>
      <c r="W24" s="33"/>
      <c r="Z24" s="57"/>
    </row>
    <row r="25" spans="2:30" ht="15.6" customHeight="1">
      <c r="B25" s="52"/>
      <c r="C25" s="53"/>
      <c r="D25" s="53"/>
      <c r="E25" s="53"/>
      <c r="F25" s="53"/>
      <c r="G25" s="53"/>
      <c r="H25" s="45"/>
      <c r="I25" s="33"/>
      <c r="J25" s="33"/>
      <c r="K25" s="166" t="s">
        <v>213</v>
      </c>
      <c r="L25" s="167"/>
      <c r="M25" s="167"/>
      <c r="N25" s="167"/>
      <c r="O25" s="167"/>
      <c r="P25" s="206"/>
      <c r="Q25" s="33"/>
      <c r="R25" s="33"/>
      <c r="S25" s="174" t="s">
        <v>232</v>
      </c>
      <c r="T25" s="175"/>
      <c r="U25" s="192" t="e">
        <f>V23-V21</f>
        <v>#VALUE!</v>
      </c>
      <c r="V25" s="192"/>
      <c r="W25" s="33"/>
      <c r="Z25" s="57"/>
    </row>
    <row r="26" spans="2:30" ht="15.75" thickBot="1">
      <c r="B26" s="54"/>
      <c r="C26" s="55"/>
      <c r="D26" s="55"/>
      <c r="E26" s="55"/>
      <c r="F26" s="55"/>
      <c r="G26" s="55"/>
      <c r="H26" s="46"/>
      <c r="I26" s="33"/>
      <c r="J26" s="33"/>
      <c r="K26" s="183" t="s">
        <v>79</v>
      </c>
      <c r="L26" s="184"/>
      <c r="M26" s="207" t="s">
        <v>196</v>
      </c>
      <c r="N26" s="207"/>
      <c r="O26" s="207"/>
      <c r="P26" s="208"/>
      <c r="Q26" s="33"/>
      <c r="R26" s="33"/>
      <c r="S26" s="183" t="s">
        <v>233</v>
      </c>
      <c r="T26" s="184"/>
      <c r="U26" s="193" t="e">
        <f>V24-V22</f>
        <v>#VALUE!</v>
      </c>
      <c r="V26" s="193"/>
      <c r="W26" s="33"/>
      <c r="Z26" s="57"/>
    </row>
    <row r="27" spans="2:30">
      <c r="I27" s="33"/>
      <c r="J27" s="33"/>
      <c r="K27" s="185" t="s">
        <v>80</v>
      </c>
      <c r="L27" s="186"/>
      <c r="M27" s="187" t="s">
        <v>159</v>
      </c>
      <c r="N27" s="187"/>
      <c r="O27" s="188" t="s">
        <v>81</v>
      </c>
      <c r="P27" s="189"/>
      <c r="Q27" s="33"/>
      <c r="R27" s="33"/>
      <c r="S27" s="44"/>
      <c r="T27" s="33"/>
      <c r="U27" s="33"/>
      <c r="V27" s="33"/>
      <c r="W27" s="33"/>
      <c r="Z27" s="57"/>
    </row>
    <row r="28" spans="2:30">
      <c r="I28" s="33"/>
      <c r="J28" s="33"/>
      <c r="K28" s="185" t="s">
        <v>86</v>
      </c>
      <c r="L28" s="186"/>
      <c r="M28" s="187" t="s">
        <v>159</v>
      </c>
      <c r="N28" s="187"/>
      <c r="O28" s="188" t="s">
        <v>82</v>
      </c>
      <c r="P28" s="189"/>
      <c r="Q28" s="33"/>
      <c r="R28" s="33"/>
      <c r="S28" s="44"/>
      <c r="T28" s="33"/>
      <c r="U28" s="33"/>
      <c r="V28" s="34"/>
      <c r="W28" s="33"/>
      <c r="Z28" s="57"/>
    </row>
    <row r="29" spans="2:30">
      <c r="I29" s="33"/>
      <c r="J29" s="33"/>
      <c r="K29" s="185" t="s">
        <v>87</v>
      </c>
      <c r="L29" s="186"/>
      <c r="M29" s="187" t="s">
        <v>159</v>
      </c>
      <c r="N29" s="187"/>
      <c r="O29" s="188" t="s">
        <v>82</v>
      </c>
      <c r="P29" s="189"/>
      <c r="Q29" s="33"/>
      <c r="R29" s="33"/>
      <c r="S29" s="44"/>
      <c r="T29" s="33"/>
      <c r="U29" s="33"/>
      <c r="V29" s="34"/>
      <c r="W29" s="33"/>
      <c r="X29" s="33"/>
      <c r="Y29" s="33"/>
      <c r="Z29" s="45"/>
      <c r="AA29" s="33"/>
      <c r="AB29" s="33"/>
      <c r="AC29" s="33"/>
      <c r="AD29" s="33"/>
    </row>
    <row r="30" spans="2:30">
      <c r="I30" s="33"/>
      <c r="J30" s="33"/>
      <c r="K30" s="185" t="s">
        <v>83</v>
      </c>
      <c r="L30" s="186"/>
      <c r="M30" s="187" t="s">
        <v>159</v>
      </c>
      <c r="N30" s="187"/>
      <c r="O30" s="188" t="s">
        <v>24</v>
      </c>
      <c r="P30" s="189"/>
      <c r="Q30" s="33"/>
      <c r="R30" s="33"/>
      <c r="S30" s="209" t="s">
        <v>217</v>
      </c>
      <c r="T30" s="210"/>
      <c r="U30" s="210"/>
      <c r="V30" s="210"/>
      <c r="W30" s="33"/>
      <c r="X30" s="33"/>
      <c r="Y30" s="33"/>
      <c r="Z30" s="45"/>
      <c r="AA30" s="33"/>
      <c r="AB30" s="33"/>
      <c r="AC30" s="33"/>
      <c r="AD30" s="33"/>
    </row>
    <row r="31" spans="2:30">
      <c r="I31" s="33"/>
      <c r="J31" s="33"/>
      <c r="K31" s="183" t="s">
        <v>141</v>
      </c>
      <c r="L31" s="184"/>
      <c r="M31" s="207" t="s">
        <v>142</v>
      </c>
      <c r="N31" s="207"/>
      <c r="O31" s="207"/>
      <c r="P31" s="208"/>
      <c r="Q31" s="33"/>
      <c r="R31" s="33"/>
      <c r="S31" s="44"/>
      <c r="T31" s="33"/>
      <c r="U31" s="33"/>
      <c r="V31" s="34"/>
      <c r="W31" s="33"/>
      <c r="X31" s="33"/>
      <c r="Y31" s="33"/>
      <c r="Z31" s="45"/>
      <c r="AA31" s="33"/>
      <c r="AB31" s="33"/>
      <c r="AC31" s="33"/>
      <c r="AD31" s="33"/>
    </row>
    <row r="32" spans="2:30" ht="14.45" customHeight="1">
      <c r="I32" s="33"/>
      <c r="J32" s="33"/>
      <c r="K32" s="185" t="s">
        <v>222</v>
      </c>
      <c r="L32" s="186"/>
      <c r="M32" s="187" t="s">
        <v>159</v>
      </c>
      <c r="N32" s="187"/>
      <c r="O32" s="188" t="s">
        <v>13</v>
      </c>
      <c r="P32" s="189"/>
      <c r="Q32" s="33"/>
      <c r="R32" s="33"/>
      <c r="S32" s="44"/>
      <c r="T32" s="33"/>
      <c r="U32" s="33"/>
      <c r="V32" s="33"/>
      <c r="W32" s="33"/>
      <c r="X32" s="33"/>
      <c r="Y32" s="33"/>
      <c r="Z32" s="45"/>
      <c r="AA32" s="33"/>
      <c r="AB32" s="33"/>
      <c r="AC32" s="33"/>
      <c r="AD32" s="33"/>
    </row>
    <row r="33" spans="9:30">
      <c r="I33" s="33"/>
      <c r="J33" s="33"/>
      <c r="K33" s="185" t="s">
        <v>85</v>
      </c>
      <c r="L33" s="186"/>
      <c r="M33" s="187" t="s">
        <v>159</v>
      </c>
      <c r="N33" s="187"/>
      <c r="O33" s="188" t="s">
        <v>139</v>
      </c>
      <c r="P33" s="189"/>
      <c r="Q33" s="33"/>
      <c r="R33" s="33"/>
      <c r="S33" s="44"/>
      <c r="T33" s="33"/>
      <c r="U33" s="33"/>
      <c r="V33" s="33"/>
      <c r="W33" s="33"/>
      <c r="X33" s="33"/>
      <c r="Y33" s="33"/>
      <c r="Z33" s="45"/>
      <c r="AA33" s="33"/>
      <c r="AB33" s="33"/>
      <c r="AC33" s="33"/>
      <c r="AD33" s="33"/>
    </row>
    <row r="34" spans="9:30">
      <c r="I34" s="33"/>
      <c r="J34" s="33"/>
      <c r="K34" s="185" t="s">
        <v>21</v>
      </c>
      <c r="L34" s="186"/>
      <c r="M34" s="187" t="s">
        <v>159</v>
      </c>
      <c r="N34" s="187"/>
      <c r="O34" s="188" t="s">
        <v>20</v>
      </c>
      <c r="P34" s="189"/>
      <c r="Q34" s="33"/>
      <c r="R34" s="33"/>
      <c r="S34" s="44"/>
      <c r="T34" s="33"/>
      <c r="U34" s="33"/>
      <c r="V34" s="33"/>
      <c r="W34" s="33"/>
      <c r="X34" s="33"/>
      <c r="Y34" s="33"/>
      <c r="Z34" s="45"/>
      <c r="AA34" s="33"/>
      <c r="AB34" s="33"/>
      <c r="AC34" s="33"/>
      <c r="AD34" s="33"/>
    </row>
    <row r="35" spans="9:30" ht="15">
      <c r="I35" s="33"/>
      <c r="J35" s="33"/>
      <c r="K35" s="166" t="s">
        <v>170</v>
      </c>
      <c r="L35" s="167" t="s">
        <v>137</v>
      </c>
      <c r="M35" s="167"/>
      <c r="N35" s="167"/>
      <c r="O35" s="167"/>
      <c r="P35" s="206"/>
      <c r="Q35" s="33"/>
      <c r="R35" s="33"/>
      <c r="S35" s="44"/>
      <c r="T35" s="33"/>
      <c r="U35" s="33"/>
      <c r="V35" s="33"/>
      <c r="W35" s="33"/>
      <c r="X35" s="33"/>
      <c r="Y35" s="33"/>
      <c r="Z35" s="45"/>
      <c r="AA35" s="33"/>
      <c r="AB35" s="33"/>
      <c r="AC35" s="33"/>
      <c r="AD35" s="33"/>
    </row>
    <row r="36" spans="9:30">
      <c r="I36" s="33"/>
      <c r="J36" s="33"/>
      <c r="K36" s="185" t="s">
        <v>138</v>
      </c>
      <c r="L36" s="186"/>
      <c r="M36" s="187" t="s">
        <v>159</v>
      </c>
      <c r="N36" s="187"/>
      <c r="O36" s="188" t="s">
        <v>223</v>
      </c>
      <c r="P36" s="189"/>
      <c r="Q36" s="33"/>
      <c r="R36" s="33"/>
      <c r="S36" s="44"/>
      <c r="T36" s="33"/>
      <c r="U36" s="33"/>
      <c r="V36" s="33"/>
      <c r="W36" s="33"/>
      <c r="X36" s="33"/>
      <c r="Y36" s="33"/>
      <c r="Z36" s="45"/>
      <c r="AA36" s="33"/>
      <c r="AB36" s="33"/>
      <c r="AC36" s="33"/>
      <c r="AD36" s="33"/>
    </row>
    <row r="37" spans="9:30">
      <c r="I37" s="33"/>
      <c r="J37" s="33"/>
      <c r="K37" s="185" t="s">
        <v>227</v>
      </c>
      <c r="L37" s="186"/>
      <c r="M37" s="187" t="s">
        <v>159</v>
      </c>
      <c r="N37" s="187"/>
      <c r="O37" s="188" t="s">
        <v>224</v>
      </c>
      <c r="P37" s="189"/>
      <c r="Q37" s="33"/>
      <c r="R37" s="33"/>
      <c r="S37" s="44"/>
      <c r="T37" s="33"/>
      <c r="U37" s="33"/>
      <c r="V37" s="33"/>
      <c r="W37" s="33"/>
      <c r="X37" s="33"/>
      <c r="Y37" s="33"/>
      <c r="Z37" s="45"/>
      <c r="AA37" s="33"/>
      <c r="AB37" s="33"/>
      <c r="AC37" s="33"/>
      <c r="AD37" s="33"/>
    </row>
    <row r="38" spans="9:30" ht="15">
      <c r="I38" s="35"/>
      <c r="J38" s="33"/>
      <c r="K38" s="185" t="s">
        <v>154</v>
      </c>
      <c r="L38" s="186"/>
      <c r="M38" s="187" t="s">
        <v>159</v>
      </c>
      <c r="N38" s="187"/>
      <c r="O38" s="188" t="s">
        <v>225</v>
      </c>
      <c r="P38" s="189"/>
      <c r="Q38" s="33"/>
      <c r="R38" s="33"/>
      <c r="S38" s="44"/>
      <c r="T38" s="33"/>
      <c r="U38" s="33"/>
      <c r="V38" s="33"/>
      <c r="W38" s="33"/>
      <c r="X38" s="33"/>
      <c r="Y38" s="33"/>
      <c r="Z38" s="45"/>
      <c r="AA38" s="33"/>
      <c r="AB38" s="33"/>
      <c r="AC38" s="33"/>
      <c r="AD38" s="33"/>
    </row>
    <row r="39" spans="9:30" ht="15.75" thickBot="1">
      <c r="I39" s="35"/>
      <c r="J39" s="33"/>
      <c r="K39" s="215" t="s">
        <v>228</v>
      </c>
      <c r="L39" s="216"/>
      <c r="M39" s="187" t="s">
        <v>159</v>
      </c>
      <c r="N39" s="187"/>
      <c r="O39" s="217" t="s">
        <v>226</v>
      </c>
      <c r="P39" s="218"/>
      <c r="Q39" s="33"/>
      <c r="R39" s="33"/>
      <c r="S39" s="44"/>
      <c r="T39" s="33"/>
      <c r="U39" s="33"/>
      <c r="V39" s="33"/>
      <c r="W39" s="33"/>
      <c r="X39" s="33"/>
      <c r="Y39" s="33"/>
      <c r="Z39" s="45"/>
      <c r="AA39" s="33"/>
      <c r="AB39" s="33"/>
      <c r="AC39" s="33"/>
      <c r="AD39" s="33"/>
    </row>
    <row r="40" spans="9:30">
      <c r="J40" s="33"/>
      <c r="K40" s="33"/>
      <c r="L40" s="33"/>
      <c r="M40" s="33"/>
      <c r="N40" s="33"/>
      <c r="O40" s="33"/>
      <c r="P40" s="33"/>
      <c r="Q40" s="33"/>
      <c r="R40" s="33"/>
      <c r="S40" s="44"/>
      <c r="T40" s="33"/>
      <c r="U40" s="33"/>
      <c r="V40" s="33"/>
      <c r="W40" s="33"/>
      <c r="X40" s="33"/>
      <c r="Y40" s="33"/>
      <c r="Z40" s="45"/>
      <c r="AA40" s="33"/>
      <c r="AB40" s="33"/>
      <c r="AC40" s="33"/>
      <c r="AD40" s="33"/>
    </row>
    <row r="41" spans="9:30">
      <c r="J41" s="33"/>
      <c r="K41" s="33"/>
      <c r="L41" s="33"/>
      <c r="M41" s="33"/>
      <c r="N41" s="33"/>
      <c r="O41" s="33"/>
      <c r="P41" s="33"/>
      <c r="Q41" s="33"/>
      <c r="R41" s="33"/>
      <c r="S41" s="44"/>
      <c r="T41" s="33"/>
      <c r="U41" s="33"/>
      <c r="V41" s="33"/>
      <c r="W41" s="33"/>
      <c r="X41" s="33"/>
      <c r="Y41" s="33"/>
      <c r="Z41" s="45"/>
      <c r="AA41" s="33"/>
      <c r="AB41" s="33"/>
      <c r="AC41" s="33"/>
      <c r="AD41" s="33"/>
    </row>
    <row r="42" spans="9:30">
      <c r="J42" s="33"/>
      <c r="K42" s="33"/>
      <c r="L42" s="33"/>
      <c r="M42" s="33"/>
      <c r="N42" s="33"/>
      <c r="O42" s="33"/>
      <c r="P42" s="33"/>
      <c r="Q42" s="33"/>
      <c r="R42" s="33"/>
      <c r="S42" s="44"/>
      <c r="T42" s="33"/>
      <c r="U42" s="33"/>
      <c r="V42" s="33"/>
      <c r="W42" s="33"/>
      <c r="X42" s="33"/>
      <c r="Y42" s="33"/>
      <c r="Z42" s="45"/>
      <c r="AA42" s="33"/>
      <c r="AB42" s="33"/>
      <c r="AC42" s="33"/>
      <c r="AD42" s="33"/>
    </row>
    <row r="43" spans="9:30">
      <c r="J43" s="33"/>
      <c r="K43" s="33"/>
      <c r="L43" s="33"/>
      <c r="M43" s="33"/>
      <c r="N43" s="33"/>
      <c r="O43" s="33"/>
      <c r="P43" s="33"/>
      <c r="Q43" s="33"/>
      <c r="R43" s="33"/>
      <c r="S43" s="44"/>
      <c r="T43" s="33"/>
      <c r="U43" s="33"/>
      <c r="V43" s="33"/>
      <c r="W43" s="33"/>
      <c r="X43" s="33"/>
      <c r="Y43" s="33"/>
      <c r="Z43" s="45"/>
      <c r="AA43" s="33"/>
      <c r="AB43" s="33"/>
      <c r="AC43" s="33"/>
      <c r="AD43" s="33"/>
    </row>
    <row r="44" spans="9:30" ht="15">
      <c r="J44" s="35"/>
      <c r="K44" s="33"/>
      <c r="L44" s="33"/>
      <c r="M44" s="33"/>
      <c r="N44" s="33"/>
      <c r="O44" s="33"/>
      <c r="P44" s="33"/>
      <c r="Q44" s="33"/>
      <c r="R44" s="33"/>
      <c r="S44" s="44"/>
      <c r="T44" s="33"/>
      <c r="U44" s="33"/>
      <c r="V44" s="33"/>
      <c r="W44" s="35"/>
      <c r="X44" s="35"/>
      <c r="Y44" s="35"/>
      <c r="Z44" s="60"/>
      <c r="AA44" s="35"/>
      <c r="AB44" s="35"/>
      <c r="AC44" s="35"/>
      <c r="AD44" s="35"/>
    </row>
    <row r="45" spans="9:30" ht="15">
      <c r="J45" s="35"/>
      <c r="K45" s="33"/>
      <c r="L45" s="33"/>
      <c r="M45" s="33"/>
      <c r="N45" s="33"/>
      <c r="O45" s="33"/>
      <c r="P45" s="33"/>
      <c r="Q45" s="33"/>
      <c r="R45" s="33"/>
      <c r="S45" s="209" t="s">
        <v>140</v>
      </c>
      <c r="T45" s="210"/>
      <c r="U45" s="210"/>
      <c r="V45" s="210"/>
      <c r="W45" s="35"/>
      <c r="X45" s="35"/>
      <c r="Y45" s="35"/>
      <c r="Z45" s="60"/>
      <c r="AA45" s="35"/>
      <c r="AB45" s="35"/>
      <c r="AC45" s="35"/>
      <c r="AD45" s="35"/>
    </row>
    <row r="46" spans="9:30">
      <c r="K46" s="33"/>
      <c r="L46" s="33"/>
      <c r="M46" s="33"/>
      <c r="N46" s="33"/>
      <c r="O46" s="33"/>
      <c r="P46" s="33"/>
      <c r="Q46" s="33"/>
      <c r="R46" s="33"/>
      <c r="S46" s="44"/>
      <c r="T46" s="33"/>
      <c r="U46" s="33"/>
      <c r="V46" s="33"/>
      <c r="Z46" s="57"/>
    </row>
    <row r="47" spans="9:30">
      <c r="K47" s="33"/>
      <c r="L47" s="33"/>
      <c r="M47" s="33"/>
      <c r="N47" s="33"/>
      <c r="O47" s="33"/>
      <c r="P47" s="33"/>
      <c r="Q47" s="33"/>
      <c r="R47" s="33"/>
      <c r="S47" s="44"/>
      <c r="T47" s="33"/>
      <c r="U47" s="33"/>
      <c r="V47" s="33"/>
      <c r="Z47" s="57"/>
    </row>
    <row r="48" spans="9:30">
      <c r="K48" s="33"/>
      <c r="L48" s="33"/>
      <c r="M48" s="33"/>
      <c r="N48" s="33"/>
      <c r="O48" s="33"/>
      <c r="P48" s="33"/>
      <c r="Q48" s="33"/>
      <c r="R48" s="33"/>
      <c r="S48" s="44"/>
      <c r="T48" s="33"/>
      <c r="U48" s="33"/>
      <c r="V48" s="33"/>
      <c r="Z48" s="57"/>
    </row>
    <row r="49" spans="11:26" ht="15">
      <c r="K49" s="33"/>
      <c r="L49" s="33"/>
      <c r="M49" s="33"/>
      <c r="N49" s="33"/>
      <c r="O49" s="33"/>
      <c r="P49" s="33"/>
      <c r="Q49" s="35"/>
      <c r="R49" s="35"/>
      <c r="S49" s="61"/>
      <c r="T49" s="35"/>
      <c r="U49" s="35"/>
      <c r="V49" s="35"/>
      <c r="Z49" s="57"/>
    </row>
    <row r="50" spans="11:26" ht="15">
      <c r="K50" s="33"/>
      <c r="L50" s="33"/>
      <c r="M50" s="33"/>
      <c r="N50" s="33"/>
      <c r="O50" s="33"/>
      <c r="P50" s="33"/>
      <c r="Q50" s="35"/>
      <c r="R50" s="35"/>
      <c r="S50" s="62"/>
      <c r="Z50" s="57"/>
    </row>
    <row r="51" spans="11:26">
      <c r="K51" s="33"/>
      <c r="L51" s="33"/>
      <c r="M51" s="33"/>
      <c r="N51" s="33"/>
      <c r="O51" s="33"/>
      <c r="P51" s="33"/>
      <c r="S51" s="62"/>
      <c r="Z51" s="57"/>
    </row>
    <row r="52" spans="11:26" ht="15">
      <c r="K52" s="35"/>
      <c r="L52" s="35"/>
      <c r="M52" s="35"/>
      <c r="N52" s="35"/>
      <c r="O52" s="35"/>
      <c r="P52" s="35"/>
      <c r="S52" s="62"/>
      <c r="Z52" s="57"/>
    </row>
    <row r="53" spans="11:26" ht="15">
      <c r="K53" s="35"/>
      <c r="L53" s="35"/>
      <c r="M53" s="35"/>
      <c r="N53" s="35"/>
      <c r="O53" s="35"/>
      <c r="P53" s="35"/>
      <c r="S53" s="62"/>
      <c r="Z53" s="57"/>
    </row>
    <row r="54" spans="11:26">
      <c r="S54" s="62"/>
      <c r="X54" t="s">
        <v>218</v>
      </c>
      <c r="Z54" s="57"/>
    </row>
    <row r="55" spans="11:26">
      <c r="S55" s="62"/>
      <c r="Z55" s="57"/>
    </row>
    <row r="56" spans="11:26">
      <c r="S56" s="62"/>
      <c r="Z56" s="57"/>
    </row>
    <row r="57" spans="11:26">
      <c r="S57" s="62"/>
      <c r="Z57" s="57"/>
    </row>
    <row r="58" spans="11:26">
      <c r="S58" s="62"/>
      <c r="Z58" s="57"/>
    </row>
    <row r="59" spans="11:26">
      <c r="S59" s="62"/>
      <c r="Z59" s="57"/>
    </row>
    <row r="60" spans="11:26" ht="15" thickBot="1">
      <c r="S60" s="63"/>
      <c r="T60" s="64"/>
      <c r="U60" s="64"/>
      <c r="V60" s="64"/>
      <c r="W60" s="64"/>
      <c r="X60" s="64"/>
      <c r="Y60" s="64"/>
      <c r="Z60" s="65"/>
    </row>
  </sheetData>
  <mergeCells count="155">
    <mergeCell ref="S30:V30"/>
    <mergeCell ref="S45:V45"/>
    <mergeCell ref="W8:Z8"/>
    <mergeCell ref="S7:Z7"/>
    <mergeCell ref="W21:Z21"/>
    <mergeCell ref="K18:P18"/>
    <mergeCell ref="K21:P21"/>
    <mergeCell ref="K37:L37"/>
    <mergeCell ref="M37:N37"/>
    <mergeCell ref="O37:P37"/>
    <mergeCell ref="K38:L38"/>
    <mergeCell ref="M38:N38"/>
    <mergeCell ref="O38:P38"/>
    <mergeCell ref="K39:L39"/>
    <mergeCell ref="M39:N39"/>
    <mergeCell ref="O39:P39"/>
    <mergeCell ref="K33:L33"/>
    <mergeCell ref="M33:N33"/>
    <mergeCell ref="O33:P33"/>
    <mergeCell ref="K34:L34"/>
    <mergeCell ref="M34:N34"/>
    <mergeCell ref="O34:P34"/>
    <mergeCell ref="K35:P35"/>
    <mergeCell ref="K36:L36"/>
    <mergeCell ref="M36:N36"/>
    <mergeCell ref="O36:P36"/>
    <mergeCell ref="K29:L29"/>
    <mergeCell ref="M29:N29"/>
    <mergeCell ref="O29:P29"/>
    <mergeCell ref="K30:L30"/>
    <mergeCell ref="M30:N30"/>
    <mergeCell ref="O30:P30"/>
    <mergeCell ref="K31:L31"/>
    <mergeCell ref="M31:P31"/>
    <mergeCell ref="K32:L32"/>
    <mergeCell ref="M32:N32"/>
    <mergeCell ref="O32:P32"/>
    <mergeCell ref="K25:P25"/>
    <mergeCell ref="K26:L26"/>
    <mergeCell ref="M26:P26"/>
    <mergeCell ref="K27:L27"/>
    <mergeCell ref="M27:N27"/>
    <mergeCell ref="O27:P27"/>
    <mergeCell ref="K28:L28"/>
    <mergeCell ref="M28:N28"/>
    <mergeCell ref="O28:P28"/>
    <mergeCell ref="B9:H9"/>
    <mergeCell ref="B8:H8"/>
    <mergeCell ref="B7:H7"/>
    <mergeCell ref="B15:H15"/>
    <mergeCell ref="K8:P8"/>
    <mergeCell ref="G10:H10"/>
    <mergeCell ref="K9:L9"/>
    <mergeCell ref="M9:P9"/>
    <mergeCell ref="M17:N17"/>
    <mergeCell ref="O17:P17"/>
    <mergeCell ref="E10:F10"/>
    <mergeCell ref="O13:P13"/>
    <mergeCell ref="K14:L14"/>
    <mergeCell ref="M14:N14"/>
    <mergeCell ref="O14:P14"/>
    <mergeCell ref="O19:P19"/>
    <mergeCell ref="K15:L15"/>
    <mergeCell ref="E20:F20"/>
    <mergeCell ref="G20:H20"/>
    <mergeCell ref="B17:D17"/>
    <mergeCell ref="B19:D19"/>
    <mergeCell ref="B20:D20"/>
    <mergeCell ref="O16:P16"/>
    <mergeCell ref="G16:H16"/>
    <mergeCell ref="E17:F17"/>
    <mergeCell ref="G17:H17"/>
    <mergeCell ref="M15:N15"/>
    <mergeCell ref="O15:P15"/>
    <mergeCell ref="B16:D16"/>
    <mergeCell ref="B18:D18"/>
    <mergeCell ref="E18:F18"/>
    <mergeCell ref="G18:H18"/>
    <mergeCell ref="E16:F16"/>
    <mergeCell ref="K16:L16"/>
    <mergeCell ref="M16:N16"/>
    <mergeCell ref="E19:F19"/>
    <mergeCell ref="G19:H19"/>
    <mergeCell ref="K17:L17"/>
    <mergeCell ref="K19:L19"/>
    <mergeCell ref="M19:N19"/>
    <mergeCell ref="B11:D11"/>
    <mergeCell ref="B13:D13"/>
    <mergeCell ref="B14:D14"/>
    <mergeCell ref="E11:F11"/>
    <mergeCell ref="G11:H11"/>
    <mergeCell ref="E13:F13"/>
    <mergeCell ref="G13:H13"/>
    <mergeCell ref="E14:F14"/>
    <mergeCell ref="G14:H14"/>
    <mergeCell ref="B12:D12"/>
    <mergeCell ref="E12:F12"/>
    <mergeCell ref="G12:H12"/>
    <mergeCell ref="O24:P24"/>
    <mergeCell ref="K20:L20"/>
    <mergeCell ref="M20:N20"/>
    <mergeCell ref="O20:P20"/>
    <mergeCell ref="K22:L22"/>
    <mergeCell ref="M22:N22"/>
    <mergeCell ref="O22:P22"/>
    <mergeCell ref="K23:L23"/>
    <mergeCell ref="M23:N23"/>
    <mergeCell ref="O23:P23"/>
    <mergeCell ref="K24:L24"/>
    <mergeCell ref="M24:N24"/>
    <mergeCell ref="S26:T26"/>
    <mergeCell ref="S20:T20"/>
    <mergeCell ref="U25:V25"/>
    <mergeCell ref="U26:V26"/>
    <mergeCell ref="U18:V18"/>
    <mergeCell ref="S19:V19"/>
    <mergeCell ref="S18:T18"/>
    <mergeCell ref="S21:T21"/>
    <mergeCell ref="S22:T22"/>
    <mergeCell ref="S23:T23"/>
    <mergeCell ref="S24:T24"/>
    <mergeCell ref="S25:T25"/>
    <mergeCell ref="U17:V17"/>
    <mergeCell ref="B10:D10"/>
    <mergeCell ref="S9:T9"/>
    <mergeCell ref="S11:T11"/>
    <mergeCell ref="S12:T12"/>
    <mergeCell ref="S13:T13"/>
    <mergeCell ref="S14:T14"/>
    <mergeCell ref="S15:T15"/>
    <mergeCell ref="S16:T16"/>
    <mergeCell ref="S10:T10"/>
    <mergeCell ref="U10:V10"/>
    <mergeCell ref="U16:V16"/>
    <mergeCell ref="K10:L10"/>
    <mergeCell ref="M10:N10"/>
    <mergeCell ref="O10:P10"/>
    <mergeCell ref="K11:L11"/>
    <mergeCell ref="M11:N11"/>
    <mergeCell ref="O11:P11"/>
    <mergeCell ref="S17:T17"/>
    <mergeCell ref="K12:L12"/>
    <mergeCell ref="M12:N12"/>
    <mergeCell ref="O12:P12"/>
    <mergeCell ref="K13:L13"/>
    <mergeCell ref="M13:N13"/>
    <mergeCell ref="S8:V8"/>
    <mergeCell ref="AF10:AK10"/>
    <mergeCell ref="U9:V9"/>
    <mergeCell ref="U11:V11"/>
    <mergeCell ref="U12:V12"/>
    <mergeCell ref="U13:V13"/>
    <mergeCell ref="U14:V14"/>
    <mergeCell ref="U15:V15"/>
    <mergeCell ref="K7:P7"/>
  </mergeCells>
  <pageMargins left="0.7" right="0.7" top="0.75" bottom="0.75" header="0.3" footer="0.3"/>
  <pageSetup paperSize="9" orientation="portrait" r:id="rId1"/>
  <drawing r:id="rId2"/>
  <extLst>
    <ext xmlns:x14="http://schemas.microsoft.com/office/spreadsheetml/2009/9/main" uri="{CCE6A557-97BC-4b89-ADB6-D9C93CAAB3DF}">
      <x14:dataValidations xmlns:xm="http://schemas.microsoft.com/office/excel/2006/main" count="3">
        <x14:dataValidation type="list" allowBlank="1" showInputMessage="1" showErrorMessage="1">
          <x14:formula1>
            <xm:f>'Input model'!$A$26:$A$27</xm:f>
          </x14:formula1>
          <xm:sqref>M31:P31</xm:sqref>
        </x14:dataValidation>
        <x14:dataValidation type="list" allowBlank="1" showInputMessage="1" showErrorMessage="1">
          <x14:formula1>
            <xm:f>'Input model 2'!$M$2:$M$5</xm:f>
          </x14:formula1>
          <xm:sqref>M9</xm:sqref>
        </x14:dataValidation>
        <x14:dataValidation type="list" allowBlank="1" showInputMessage="1" showErrorMessage="1">
          <x14:formula1>
            <xm:f>'Input model 2'!$A$16:$A$17</xm:f>
          </x14:formula1>
          <xm:sqref>M26:P26</xm:sqref>
        </x14:dataValidation>
      </x14:dataValidations>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
  <sheetViews>
    <sheetView showGridLines="0" showRowColHeaders="0" zoomScaleNormal="100" workbookViewId="0">
      <selection activeCell="F72" sqref="F72"/>
    </sheetView>
  </sheetViews>
  <sheetFormatPr defaultColWidth="9.125" defaultRowHeight="14.25"/>
  <cols>
    <col min="1" max="16384" width="9.125" style="82"/>
  </cols>
  <sheetData>
    <row r="3" spans="1:1" ht="34.5">
      <c r="A3" s="81"/>
    </row>
  </sheetData>
  <sheetProtection algorithmName="SHA-512" hashValue="QLKYzemmvWVUgjcYSLm0IRkL0MXhWmVNB/CrrMtY01/uF417DAa7YNwo0XcjVZmpxq+kqpKxcyKdLqlqTZ+c7A==" saltValue="IzowFBajYvcEZpjkmpMxpg==" spinCount="100000" sheet="1" objects="1" scenarios="1" selectLockedCells="1" selectUnlockedCells="1"/>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autoPageBreaks="0"/>
  </sheetPr>
  <dimension ref="A2:F37"/>
  <sheetViews>
    <sheetView showGridLines="0" showRowColHeaders="0" zoomScaleNormal="100" workbookViewId="0">
      <selection activeCell="G52" sqref="G52"/>
    </sheetView>
  </sheetViews>
  <sheetFormatPr defaultRowHeight="14.25"/>
  <cols>
    <col min="1" max="1" width="2.625" customWidth="1"/>
    <col min="4" max="4" width="14.375" customWidth="1"/>
    <col min="7" max="7" width="48.625" customWidth="1"/>
  </cols>
  <sheetData>
    <row r="2" spans="1:6" ht="46.9" customHeight="1">
      <c r="A2" s="43"/>
      <c r="F2" s="85" t="s">
        <v>218</v>
      </c>
    </row>
    <row r="6" spans="1:6" ht="14.45" customHeight="1"/>
    <row r="9" spans="1:6" ht="34.9" customHeight="1"/>
    <row r="15" spans="1:6" ht="14.45" customHeight="1"/>
    <row r="29" ht="14.45" customHeight="1"/>
    <row r="32" ht="31.9" customHeight="1"/>
    <row r="37" ht="14.45" customHeight="1"/>
  </sheetData>
  <sheetProtection algorithmName="SHA-512" hashValue="+SyoDh384JnRLrm1/8DVmJ8xgXydV/IQoM+et5FSCl3XdewQZUyjKeAzzy8cb6V5PEosQlqYB1oUOao89Ize/Q==" saltValue="mTHoxGSeQmDPap3BuNTM6g==" spinCount="100000" sheet="1" objects="1" scenarios="1" selectLockedCells="1"/>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A67"/>
  <sheetViews>
    <sheetView showGridLines="0" topLeftCell="A33" workbookViewId="0">
      <selection activeCell="R29" sqref="R29"/>
    </sheetView>
  </sheetViews>
  <sheetFormatPr defaultRowHeight="14.25"/>
  <cols>
    <col min="1" max="1" width="38" customWidth="1"/>
    <col min="2" max="2" width="31.375" customWidth="1"/>
    <col min="6" max="6" width="12.625" customWidth="1"/>
    <col min="11" max="11" width="24.375" customWidth="1"/>
    <col min="12" max="12" width="21.875" customWidth="1"/>
    <col min="17" max="17" width="39.5" customWidth="1"/>
    <col min="18" max="18" width="13" bestFit="1" customWidth="1"/>
    <col min="19" max="19" width="19.5" customWidth="1"/>
  </cols>
  <sheetData>
    <row r="1" spans="1:21" ht="27" customHeight="1">
      <c r="A1" s="6" t="s">
        <v>119</v>
      </c>
    </row>
    <row r="2" spans="1:21">
      <c r="A2" s="6"/>
    </row>
    <row r="3" spans="1:21">
      <c r="A3" s="6"/>
    </row>
    <row r="4" spans="1:21">
      <c r="A4" s="6"/>
    </row>
    <row r="5" spans="1:21">
      <c r="A5" s="6"/>
    </row>
    <row r="6" spans="1:21" ht="15">
      <c r="A6" s="7" t="s">
        <v>8</v>
      </c>
      <c r="B6" s="9" t="s">
        <v>192</v>
      </c>
      <c r="C6" s="39"/>
      <c r="D6" s="10" t="s">
        <v>193</v>
      </c>
      <c r="E6" s="5"/>
      <c r="F6" s="1"/>
      <c r="J6" s="219" t="s">
        <v>25</v>
      </c>
      <c r="K6" s="220"/>
      <c r="L6" s="220"/>
      <c r="M6" s="221"/>
      <c r="N6" s="31"/>
      <c r="P6" s="219" t="s">
        <v>43</v>
      </c>
      <c r="Q6" s="220"/>
      <c r="R6" s="220"/>
      <c r="S6" s="221"/>
    </row>
    <row r="7" spans="1:21" ht="15">
      <c r="A7" s="11" t="s">
        <v>272</v>
      </c>
      <c r="B7" s="1"/>
      <c r="C7" s="5"/>
      <c r="D7" s="83"/>
      <c r="J7" s="225" t="s">
        <v>26</v>
      </c>
      <c r="K7" s="226"/>
      <c r="L7" t="str">
        <f>Kosteninschatting!D11</f>
        <v>vul in</v>
      </c>
      <c r="M7" s="12"/>
      <c r="P7" s="225" t="s">
        <v>194</v>
      </c>
      <c r="Q7" s="226"/>
      <c r="R7" t="e">
        <f>IF(Kosteninschatting!I19=TRUE, VLOOKUP(Kosteninschatting!D9,'Input model'!A8:B11,2,FALSE), VLOOKUP(Kosteninschatting!D9,'Input model'!A8:D11,4,FALSE))</f>
        <v>#N/A</v>
      </c>
      <c r="S7" s="12" t="s">
        <v>195</v>
      </c>
    </row>
    <row r="8" spans="1:21">
      <c r="A8" s="11" t="s">
        <v>168</v>
      </c>
      <c r="B8">
        <v>4.5</v>
      </c>
      <c r="C8" t="s">
        <v>132</v>
      </c>
      <c r="D8" s="12">
        <f>B8*10</f>
        <v>45</v>
      </c>
      <c r="J8" s="225" t="s">
        <v>27</v>
      </c>
      <c r="K8" s="226"/>
      <c r="L8" t="str">
        <f>Kosteninschatting!D12</f>
        <v>vul in</v>
      </c>
      <c r="M8" s="12"/>
      <c r="P8" s="225" t="s">
        <v>44</v>
      </c>
      <c r="Q8" s="226"/>
      <c r="R8" t="str">
        <f>Kosteninschatting!E37</f>
        <v>vul in</v>
      </c>
      <c r="S8" s="12" t="s">
        <v>55</v>
      </c>
      <c r="U8" s="25"/>
    </row>
    <row r="9" spans="1:21">
      <c r="A9" s="11" t="s">
        <v>167</v>
      </c>
      <c r="B9">
        <v>1.8</v>
      </c>
      <c r="C9" t="s">
        <v>132</v>
      </c>
      <c r="D9" s="12">
        <f>B9*10</f>
        <v>18</v>
      </c>
      <c r="J9" s="225" t="s">
        <v>28</v>
      </c>
      <c r="K9" s="226"/>
      <c r="L9" t="str">
        <f>Kosteninschatting!D13</f>
        <v>vul in</v>
      </c>
      <c r="M9" s="12"/>
      <c r="P9" s="225" t="s">
        <v>45</v>
      </c>
      <c r="Q9" s="226"/>
      <c r="R9" t="e">
        <f>(L8/L11)*L9</f>
        <v>#VALUE!</v>
      </c>
      <c r="S9" s="12" t="s">
        <v>46</v>
      </c>
    </row>
    <row r="10" spans="1:21">
      <c r="A10" s="11" t="s">
        <v>100</v>
      </c>
      <c r="B10">
        <v>4.5</v>
      </c>
      <c r="C10" t="s">
        <v>132</v>
      </c>
      <c r="D10" s="12">
        <f>B10*3</f>
        <v>13.5</v>
      </c>
      <c r="J10" s="225" t="s">
        <v>3</v>
      </c>
      <c r="K10" s="226"/>
      <c r="L10" t="str">
        <f>Kosteninschatting!D14</f>
        <v>vul in</v>
      </c>
      <c r="M10" s="12"/>
      <c r="P10" s="225" t="s">
        <v>60</v>
      </c>
      <c r="Q10" s="226"/>
      <c r="R10" s="23" t="e">
        <f>R9/(L7*10000)</f>
        <v>#VALUE!</v>
      </c>
      <c r="S10" s="12" t="s">
        <v>61</v>
      </c>
    </row>
    <row r="11" spans="1:21">
      <c r="A11" s="13" t="s">
        <v>9</v>
      </c>
      <c r="B11" s="14">
        <v>3</v>
      </c>
      <c r="C11" s="14" t="s">
        <v>132</v>
      </c>
      <c r="D11" s="15">
        <f>B11*3</f>
        <v>9</v>
      </c>
      <c r="J11" s="225" t="s">
        <v>29</v>
      </c>
      <c r="K11" s="226"/>
      <c r="L11" t="str">
        <f>Kosteninschatting!D15</f>
        <v>vul in</v>
      </c>
      <c r="M11" s="12"/>
      <c r="P11" s="225" t="s">
        <v>62</v>
      </c>
      <c r="Q11" s="226"/>
      <c r="R11" t="e">
        <f>R7</f>
        <v>#N/A</v>
      </c>
      <c r="S11" s="12" t="s">
        <v>62</v>
      </c>
    </row>
    <row r="12" spans="1:21">
      <c r="B12" s="30"/>
      <c r="J12" s="225" t="s">
        <v>30</v>
      </c>
      <c r="K12" s="226"/>
      <c r="L12">
        <f>Kosteninschatting!D16</f>
        <v>0</v>
      </c>
      <c r="M12" s="12"/>
      <c r="P12" s="225" t="s">
        <v>63</v>
      </c>
      <c r="Q12" s="226"/>
      <c r="R12" t="e">
        <f>R11/1000</f>
        <v>#N/A</v>
      </c>
      <c r="S12" s="12" t="s">
        <v>63</v>
      </c>
    </row>
    <row r="13" spans="1:21">
      <c r="J13" s="231" t="s">
        <v>122</v>
      </c>
      <c r="K13" s="232"/>
      <c r="L13" s="14">
        <f>Kosteninschatting!D17</f>
        <v>0</v>
      </c>
      <c r="M13" s="15"/>
      <c r="P13" s="22"/>
      <c r="Q13" s="2"/>
      <c r="S13" s="12"/>
    </row>
    <row r="14" spans="1:21" ht="15">
      <c r="A14" s="20" t="s">
        <v>10</v>
      </c>
      <c r="B14" s="9" t="s">
        <v>11</v>
      </c>
      <c r="C14" s="21"/>
      <c r="J14" s="219" t="s">
        <v>31</v>
      </c>
      <c r="K14" s="220"/>
      <c r="L14" s="220"/>
      <c r="M14" s="221"/>
      <c r="N14" s="31"/>
      <c r="P14" s="225" t="s">
        <v>47</v>
      </c>
      <c r="Q14" s="226"/>
      <c r="R14" t="str">
        <f>R8</f>
        <v>vul in</v>
      </c>
      <c r="S14" s="12" t="s">
        <v>48</v>
      </c>
    </row>
    <row r="15" spans="1:21" ht="15">
      <c r="A15" s="11" t="s">
        <v>272</v>
      </c>
      <c r="B15" s="1"/>
      <c r="C15" s="12"/>
      <c r="J15" s="26" t="s">
        <v>32</v>
      </c>
      <c r="K15" s="27"/>
      <c r="L15" t="e">
        <f>IF(L13=0,L8*L9,(L8*L9)/2)</f>
        <v>#VALUE!</v>
      </c>
      <c r="M15" s="12" t="s">
        <v>7</v>
      </c>
      <c r="N15" s="30"/>
      <c r="P15" s="11" t="s">
        <v>49</v>
      </c>
      <c r="R15" t="e">
        <f>R12*(L7*10000)</f>
        <v>#N/A</v>
      </c>
      <c r="S15" s="12" t="s">
        <v>50</v>
      </c>
      <c r="U15" s="30"/>
    </row>
    <row r="16" spans="1:21">
      <c r="A16" s="11" t="s">
        <v>163</v>
      </c>
      <c r="B16">
        <v>0.13150000000000001</v>
      </c>
      <c r="C16" s="12" t="s">
        <v>12</v>
      </c>
      <c r="J16" s="229" t="s">
        <v>123</v>
      </c>
      <c r="K16" s="230"/>
      <c r="L16" t="e">
        <f>VLOOKUP(Kosteninschatting!I21,'Input model'!A16:B21,2,FALSE)</f>
        <v>#N/A</v>
      </c>
      <c r="M16" s="12" t="s">
        <v>33</v>
      </c>
      <c r="P16" s="11" t="s">
        <v>51</v>
      </c>
      <c r="R16" s="18" t="e">
        <f>R15*R14</f>
        <v>#N/A</v>
      </c>
      <c r="S16" s="12" t="s">
        <v>52</v>
      </c>
      <c r="U16" s="30"/>
    </row>
    <row r="17" spans="1:27">
      <c r="A17" s="11" t="s">
        <v>162</v>
      </c>
      <c r="B17">
        <v>1.1499999999999999</v>
      </c>
      <c r="C17" s="12" t="s">
        <v>12</v>
      </c>
      <c r="F17" s="6"/>
      <c r="J17" s="229" t="s">
        <v>145</v>
      </c>
      <c r="K17" s="230"/>
      <c r="L17" s="18" t="e">
        <f>L16*L15</f>
        <v>#N/A</v>
      </c>
      <c r="M17" s="12"/>
      <c r="P17" s="13" t="s">
        <v>53</v>
      </c>
      <c r="Q17" s="14"/>
      <c r="R17" s="14" t="e">
        <f>R15*1000</f>
        <v>#N/A</v>
      </c>
      <c r="S17" s="15" t="s">
        <v>54</v>
      </c>
    </row>
    <row r="18" spans="1:27">
      <c r="A18" s="11" t="s">
        <v>161</v>
      </c>
      <c r="B18">
        <v>0.9</v>
      </c>
      <c r="C18" s="12" t="s">
        <v>12</v>
      </c>
      <c r="F18" s="6"/>
      <c r="J18" s="26" t="s">
        <v>34</v>
      </c>
      <c r="K18" s="27"/>
      <c r="L18" s="18" t="e">
        <f>IF(L13=0,L9*B31,(L9*B31)/2)</f>
        <v>#VALUE!</v>
      </c>
      <c r="M18" s="12"/>
    </row>
    <row r="19" spans="1:27" ht="15">
      <c r="A19" s="11" t="s">
        <v>165</v>
      </c>
      <c r="B19">
        <v>4000</v>
      </c>
      <c r="C19" s="12" t="s">
        <v>13</v>
      </c>
      <c r="F19" s="6"/>
      <c r="J19" s="26" t="s">
        <v>35</v>
      </c>
      <c r="K19" s="27"/>
      <c r="L19" s="18" t="e">
        <f>B32*(L9-1)*L10</f>
        <v>#VALUE!</v>
      </c>
      <c r="M19" s="12"/>
      <c r="P19" s="219" t="s">
        <v>56</v>
      </c>
      <c r="Q19" s="220"/>
      <c r="R19" s="220"/>
      <c r="S19" s="221"/>
      <c r="U19" s="30"/>
    </row>
    <row r="20" spans="1:27">
      <c r="A20" s="11" t="s">
        <v>164</v>
      </c>
      <c r="B20">
        <v>15000</v>
      </c>
      <c r="C20" s="12" t="s">
        <v>13</v>
      </c>
      <c r="J20" s="26" t="s">
        <v>36</v>
      </c>
      <c r="K20" s="27"/>
      <c r="L20" s="18">
        <f>B33*L12</f>
        <v>0</v>
      </c>
      <c r="M20" s="12"/>
      <c r="P20" s="225" t="s">
        <v>57</v>
      </c>
      <c r="Q20" s="226"/>
      <c r="R20">
        <v>6</v>
      </c>
      <c r="S20" s="12" t="s">
        <v>58</v>
      </c>
      <c r="U20" s="30"/>
    </row>
    <row r="21" spans="1:27" ht="15">
      <c r="A21" s="11" t="s">
        <v>166</v>
      </c>
      <c r="B21">
        <v>60000</v>
      </c>
      <c r="C21" s="12" t="s">
        <v>13</v>
      </c>
      <c r="F21" s="30"/>
      <c r="J21" s="26" t="s">
        <v>37</v>
      </c>
      <c r="K21" s="27"/>
      <c r="L21" t="str">
        <f>Kosteninschatting!I23</f>
        <v>vul in</v>
      </c>
      <c r="M21" s="12"/>
      <c r="P21" s="225" t="s">
        <v>59</v>
      </c>
      <c r="Q21" s="226"/>
      <c r="R21">
        <v>2</v>
      </c>
      <c r="S21" s="12" t="s">
        <v>58</v>
      </c>
      <c r="AA21" s="5"/>
    </row>
    <row r="22" spans="1:27">
      <c r="B22" s="14"/>
      <c r="C22" s="15"/>
      <c r="J22" s="28" t="s">
        <v>21</v>
      </c>
      <c r="K22" s="29"/>
      <c r="L22" s="14" t="e">
        <f>(Kosteninschatting!I25/100) +1</f>
        <v>#VALUE!</v>
      </c>
      <c r="M22" s="15"/>
      <c r="P22" s="225" t="s">
        <v>179</v>
      </c>
      <c r="Q22" s="226"/>
      <c r="R22">
        <v>0.1</v>
      </c>
      <c r="S22" s="12" t="s">
        <v>67</v>
      </c>
      <c r="AA22" s="6"/>
    </row>
    <row r="23" spans="1:27" ht="15">
      <c r="J23" s="219" t="s">
        <v>42</v>
      </c>
      <c r="K23" s="220"/>
      <c r="L23" s="220"/>
      <c r="M23" s="221"/>
      <c r="N23" s="31"/>
      <c r="P23" s="11"/>
      <c r="S23" s="12"/>
      <c r="U23" s="30"/>
    </row>
    <row r="24" spans="1:27" ht="15">
      <c r="A24" s="7" t="s">
        <v>141</v>
      </c>
      <c r="B24" s="8"/>
      <c r="C24" s="21"/>
      <c r="J24" s="11" t="s">
        <v>38</v>
      </c>
      <c r="L24" s="18" t="e">
        <f>VLOOKUP(Kosteninschatting!I21,'Input model'!A16:B21,2,FALSE)</f>
        <v>#N/A</v>
      </c>
      <c r="M24" s="12"/>
      <c r="P24" s="225" t="s">
        <v>178</v>
      </c>
      <c r="Q24" s="226"/>
      <c r="R24" t="e">
        <f>R15 / VLOOKUP(Kosteninschatting!I21, 'Input model'!A37:B42, 2, FALSE)</f>
        <v>#N/A</v>
      </c>
      <c r="S24" s="12" t="s">
        <v>66</v>
      </c>
      <c r="U24" s="30"/>
    </row>
    <row r="25" spans="1:27" ht="15">
      <c r="A25" s="11" t="s">
        <v>272</v>
      </c>
      <c r="C25" s="12"/>
      <c r="F25" s="5"/>
      <c r="J25" s="11" t="s">
        <v>39</v>
      </c>
      <c r="L25" s="18">
        <f>B33*L12</f>
        <v>0</v>
      </c>
      <c r="M25" s="12"/>
      <c r="P25" s="225" t="s">
        <v>151</v>
      </c>
      <c r="Q25" s="226"/>
      <c r="R25" t="e">
        <f>0.1667*R7*L7</f>
        <v>#N/A</v>
      </c>
      <c r="S25" s="12" t="s">
        <v>66</v>
      </c>
      <c r="U25" s="30"/>
    </row>
    <row r="26" spans="1:27">
      <c r="A26" s="11" t="s">
        <v>143</v>
      </c>
      <c r="C26" s="12"/>
      <c r="F26" s="6"/>
      <c r="J26" s="11" t="s">
        <v>146</v>
      </c>
      <c r="L26" s="18" t="e">
        <f>VLOOKUP(Kosteninschatting!I21,'Input model'!A46:B51,2,FALSE)</f>
        <v>#N/A</v>
      </c>
      <c r="M26" s="12"/>
      <c r="P26" s="225" t="s">
        <v>64</v>
      </c>
      <c r="Q26" s="226"/>
      <c r="R26" t="str">
        <f>Kosteninschatting!E41</f>
        <v>vui in</v>
      </c>
      <c r="S26" s="12" t="s">
        <v>65</v>
      </c>
    </row>
    <row r="27" spans="1:27" ht="15">
      <c r="A27" s="13" t="s">
        <v>142</v>
      </c>
      <c r="B27" s="14"/>
      <c r="C27" s="15"/>
      <c r="J27" s="235" t="s">
        <v>282</v>
      </c>
      <c r="K27" s="220"/>
      <c r="L27" s="220"/>
      <c r="M27" s="236"/>
      <c r="P27" s="11"/>
      <c r="Q27" t="s">
        <v>181</v>
      </c>
      <c r="R27">
        <v>0.5</v>
      </c>
      <c r="S27" s="12" t="s">
        <v>66</v>
      </c>
    </row>
    <row r="28" spans="1:27">
      <c r="J28" s="11" t="s">
        <v>171</v>
      </c>
      <c r="L28" s="18" t="e">
        <f>L17+L18+L19+L20</f>
        <v>#N/A</v>
      </c>
      <c r="M28" s="12"/>
      <c r="P28" s="225" t="s">
        <v>199</v>
      </c>
      <c r="Q28" s="226"/>
      <c r="R28" s="18" t="e">
        <f>((R20+R21)*L7*R26) / VLOOKUP(Kosteninschatting!D9, 'Input model'!J37:N41, 4, FALSE)</f>
        <v>#VALUE!</v>
      </c>
      <c r="S28" s="12"/>
    </row>
    <row r="29" spans="1:27" ht="15">
      <c r="J29" s="11" t="s">
        <v>172</v>
      </c>
      <c r="L29" s="18" t="e">
        <f>L24+L25</f>
        <v>#N/A</v>
      </c>
      <c r="M29" s="12"/>
      <c r="P29" s="237" t="s">
        <v>180</v>
      </c>
      <c r="Q29" s="238"/>
      <c r="R29" s="37" t="e">
        <f>R22*R26</f>
        <v>#VALUE!</v>
      </c>
      <c r="S29" s="12"/>
      <c r="U29" s="32"/>
    </row>
    <row r="30" spans="1:27" ht="15">
      <c r="A30" s="7" t="s">
        <v>14</v>
      </c>
      <c r="B30" s="9" t="s">
        <v>133</v>
      </c>
      <c r="C30" s="21"/>
      <c r="J30" s="11" t="s">
        <v>173</v>
      </c>
      <c r="L30" s="18" t="e">
        <f>IF(Kosteninschatting!I27, IFERROR(VLOOKUP(Kosteninschatting!I21,'Input model'!A46:B51,2,FALSE)+'Input model'!L28,'Input model'!L28), 'Input model'!L28)</f>
        <v>#N/A</v>
      </c>
      <c r="M30" s="12"/>
      <c r="P30" s="11" t="s">
        <v>182</v>
      </c>
      <c r="R30" s="18" t="e">
        <f>R27*R26</f>
        <v>#VALUE!</v>
      </c>
      <c r="S30" s="12"/>
      <c r="U30" s="30"/>
    </row>
    <row r="31" spans="1:27">
      <c r="A31" s="11" t="s">
        <v>15</v>
      </c>
      <c r="B31">
        <v>5</v>
      </c>
      <c r="C31" s="12" t="s">
        <v>16</v>
      </c>
      <c r="J31" s="11" t="s">
        <v>174</v>
      </c>
      <c r="L31" s="18" t="e">
        <f>IF(Kosteninschatting!I27,L29+L26,L29)</f>
        <v>#N/A</v>
      </c>
      <c r="M31" s="12"/>
      <c r="P31" s="225" t="s">
        <v>136</v>
      </c>
      <c r="Q31" s="226"/>
      <c r="R31" s="24" t="e">
        <f>R25*R26</f>
        <v>#N/A</v>
      </c>
      <c r="S31" s="12"/>
    </row>
    <row r="32" spans="1:27" ht="15">
      <c r="A32" s="11" t="s">
        <v>17</v>
      </c>
      <c r="B32" s="32">
        <v>4.5</v>
      </c>
      <c r="C32" s="12" t="s">
        <v>12</v>
      </c>
      <c r="F32" s="5"/>
      <c r="J32" s="11" t="s">
        <v>40</v>
      </c>
      <c r="L32" s="18" t="e">
        <f>IF(NOT(Kosteninschatting!I19),'Input model'!L31,'Input model'!L30)</f>
        <v>#N/A</v>
      </c>
      <c r="M32" s="12"/>
      <c r="P32" s="233" t="s">
        <v>68</v>
      </c>
      <c r="Q32" s="234"/>
      <c r="R32" s="36" t="e">
        <f>R31+R30</f>
        <v>#N/A</v>
      </c>
      <c r="S32" s="15"/>
    </row>
    <row r="33" spans="1:21" ht="15">
      <c r="A33" s="13" t="s">
        <v>18</v>
      </c>
      <c r="B33" s="14">
        <v>3.95</v>
      </c>
      <c r="C33" s="15" t="s">
        <v>12</v>
      </c>
      <c r="F33" s="5"/>
      <c r="J33" s="13" t="s">
        <v>41</v>
      </c>
      <c r="K33" s="14"/>
      <c r="L33" s="16" t="e">
        <f>(L32*L22)/L21</f>
        <v>#N/A</v>
      </c>
      <c r="M33" s="15"/>
    </row>
    <row r="34" spans="1:21" ht="15">
      <c r="F34" s="6"/>
      <c r="P34" s="219" t="s">
        <v>69</v>
      </c>
      <c r="Q34" s="220"/>
      <c r="R34" s="220"/>
      <c r="S34" s="221"/>
    </row>
    <row r="35" spans="1:21">
      <c r="P35" s="225" t="s">
        <v>70</v>
      </c>
      <c r="Q35" s="226"/>
      <c r="R35" t="e">
        <f>R24</f>
        <v>#N/A</v>
      </c>
      <c r="S35" s="12" t="s">
        <v>67</v>
      </c>
      <c r="U35" s="30"/>
    </row>
    <row r="36" spans="1:21" ht="15">
      <c r="A36" s="7" t="s">
        <v>150</v>
      </c>
      <c r="B36" s="9" t="s">
        <v>134</v>
      </c>
      <c r="C36" s="21"/>
      <c r="J36" s="219" t="s">
        <v>189</v>
      </c>
      <c r="K36" s="220"/>
      <c r="L36" s="220"/>
      <c r="M36" s="221"/>
      <c r="N36" t="s">
        <v>200</v>
      </c>
      <c r="P36" s="225" t="s">
        <v>148</v>
      </c>
      <c r="Q36" s="226"/>
      <c r="R36" s="30" t="e">
        <f>VLOOKUP(Kosteninschatting!I21,'Input model'!A55:B60,2,FALSE)</f>
        <v>#N/A</v>
      </c>
      <c r="S36" s="12" t="s">
        <v>24</v>
      </c>
      <c r="U36" s="30"/>
    </row>
    <row r="37" spans="1:21" ht="15">
      <c r="A37" s="11" t="s">
        <v>165</v>
      </c>
      <c r="B37">
        <v>7.5</v>
      </c>
      <c r="C37" s="12" t="s">
        <v>135</v>
      </c>
      <c r="J37" s="222" t="s">
        <v>190</v>
      </c>
      <c r="K37" s="223"/>
      <c r="L37" s="223"/>
      <c r="M37" s="224"/>
      <c r="N37">
        <f>AVERAGE(L38:M38)</f>
        <v>40</v>
      </c>
      <c r="P37" s="225" t="s">
        <v>71</v>
      </c>
      <c r="Q37" s="226"/>
      <c r="R37" t="e">
        <f>R36*R24</f>
        <v>#N/A</v>
      </c>
      <c r="S37" s="12" t="s">
        <v>72</v>
      </c>
      <c r="U37" s="30"/>
    </row>
    <row r="38" spans="1:21" ht="15">
      <c r="A38" s="11" t="s">
        <v>164</v>
      </c>
      <c r="B38">
        <v>25</v>
      </c>
      <c r="C38" s="12" t="s">
        <v>135</v>
      </c>
      <c r="F38" s="5"/>
      <c r="J38" s="11" t="s">
        <v>168</v>
      </c>
      <c r="L38">
        <v>59</v>
      </c>
      <c r="M38" s="12">
        <v>21</v>
      </c>
      <c r="N38">
        <f t="shared" ref="N38:N40" si="0">AVERAGE(L39:M39)</f>
        <v>39</v>
      </c>
      <c r="P38" s="225" t="s">
        <v>73</v>
      </c>
      <c r="Q38" s="226"/>
      <c r="R38" s="18" t="str">
        <f>Kosteninschatting!E46</f>
        <v>vul in</v>
      </c>
      <c r="S38" s="12"/>
      <c r="U38" s="30"/>
    </row>
    <row r="39" spans="1:21">
      <c r="A39" s="11" t="s">
        <v>166</v>
      </c>
      <c r="B39">
        <v>50</v>
      </c>
      <c r="C39" s="12" t="s">
        <v>135</v>
      </c>
      <c r="J39" s="11" t="s">
        <v>167</v>
      </c>
      <c r="L39">
        <v>57</v>
      </c>
      <c r="M39" s="12">
        <v>21</v>
      </c>
      <c r="N39">
        <f t="shared" si="0"/>
        <v>23</v>
      </c>
      <c r="P39" s="227" t="s">
        <v>74</v>
      </c>
      <c r="Q39" s="228"/>
      <c r="R39" s="16" t="e">
        <f>R38*R37</f>
        <v>#VALUE!</v>
      </c>
      <c r="S39" s="15" t="s">
        <v>22</v>
      </c>
    </row>
    <row r="40" spans="1:21">
      <c r="A40" s="11" t="s">
        <v>163</v>
      </c>
      <c r="B40">
        <v>28</v>
      </c>
      <c r="C40" s="12" t="s">
        <v>135</v>
      </c>
      <c r="J40" s="11" t="s">
        <v>100</v>
      </c>
      <c r="L40">
        <v>32</v>
      </c>
      <c r="M40" s="12">
        <v>14</v>
      </c>
      <c r="N40">
        <f t="shared" si="0"/>
        <v>16.5</v>
      </c>
    </row>
    <row r="41" spans="1:21" ht="15">
      <c r="A41" s="11" t="s">
        <v>162</v>
      </c>
      <c r="B41">
        <v>28</v>
      </c>
      <c r="C41" s="12" t="s">
        <v>135</v>
      </c>
      <c r="J41" s="13" t="s">
        <v>9</v>
      </c>
      <c r="K41" s="14"/>
      <c r="L41" s="14">
        <v>23</v>
      </c>
      <c r="M41" s="15">
        <v>10</v>
      </c>
      <c r="P41" s="219" t="s">
        <v>147</v>
      </c>
      <c r="Q41" s="220"/>
      <c r="R41" s="220"/>
      <c r="S41" s="221"/>
    </row>
    <row r="42" spans="1:21" ht="15">
      <c r="A42" s="13" t="s">
        <v>161</v>
      </c>
      <c r="B42" s="14">
        <v>28</v>
      </c>
      <c r="C42" s="15" t="s">
        <v>135</v>
      </c>
      <c r="E42" s="1"/>
      <c r="J42" s="222" t="s">
        <v>191</v>
      </c>
      <c r="K42" s="223"/>
      <c r="L42" s="223"/>
      <c r="M42" s="224"/>
      <c r="P42" s="225" t="s">
        <v>70</v>
      </c>
      <c r="Q42" s="226"/>
      <c r="R42" t="e">
        <f>R24</f>
        <v>#N/A</v>
      </c>
      <c r="S42" s="12" t="s">
        <v>67</v>
      </c>
    </row>
    <row r="43" spans="1:21" ht="15">
      <c r="B43" s="30"/>
      <c r="D43" s="1"/>
      <c r="J43" s="11" t="s">
        <v>168</v>
      </c>
      <c r="L43">
        <v>5</v>
      </c>
      <c r="M43" s="12">
        <v>2</v>
      </c>
      <c r="P43" s="225" t="s">
        <v>148</v>
      </c>
      <c r="Q43" s="226"/>
      <c r="R43" t="e">
        <f>0.25*R37</f>
        <v>#N/A</v>
      </c>
      <c r="S43" s="12" t="s">
        <v>152</v>
      </c>
      <c r="U43" s="30"/>
    </row>
    <row r="44" spans="1:21">
      <c r="B44" s="30"/>
      <c r="J44" s="11" t="s">
        <v>167</v>
      </c>
      <c r="L44">
        <v>6</v>
      </c>
      <c r="M44" s="12">
        <v>2</v>
      </c>
      <c r="P44" s="225"/>
      <c r="Q44" s="226"/>
      <c r="S44" s="12"/>
    </row>
    <row r="45" spans="1:21" ht="15">
      <c r="A45" s="7" t="s">
        <v>144</v>
      </c>
      <c r="B45" s="9"/>
      <c r="C45" s="10"/>
      <c r="J45" s="11" t="s">
        <v>100</v>
      </c>
      <c r="L45">
        <v>10</v>
      </c>
      <c r="M45" s="12">
        <v>4</v>
      </c>
      <c r="P45" s="225" t="s">
        <v>153</v>
      </c>
      <c r="Q45" s="226"/>
      <c r="R45" t="str">
        <f>Kosteninschatting!E49</f>
        <v>vul in</v>
      </c>
      <c r="S45" s="12" t="s">
        <v>13</v>
      </c>
    </row>
    <row r="46" spans="1:21">
      <c r="A46" s="11" t="s">
        <v>165</v>
      </c>
      <c r="B46">
        <v>1000</v>
      </c>
      <c r="C46" s="12" t="s">
        <v>13</v>
      </c>
      <c r="J46" s="13" t="s">
        <v>9</v>
      </c>
      <c r="K46" s="14"/>
      <c r="L46" s="14">
        <v>7</v>
      </c>
      <c r="M46" s="15">
        <v>3</v>
      </c>
      <c r="P46" s="227" t="s">
        <v>74</v>
      </c>
      <c r="Q46" s="228"/>
      <c r="R46" t="e">
        <f>R45*R43</f>
        <v>#VALUE!</v>
      </c>
      <c r="S46" s="15" t="s">
        <v>22</v>
      </c>
    </row>
    <row r="47" spans="1:21">
      <c r="A47" s="11" t="s">
        <v>164</v>
      </c>
      <c r="B47">
        <v>2000</v>
      </c>
      <c r="C47" s="12" t="s">
        <v>13</v>
      </c>
    </row>
    <row r="48" spans="1:21">
      <c r="A48" s="11" t="s">
        <v>166</v>
      </c>
      <c r="B48">
        <v>3000</v>
      </c>
      <c r="C48" s="12" t="s">
        <v>13</v>
      </c>
      <c r="F48" s="30"/>
      <c r="P48" s="20" t="s">
        <v>187</v>
      </c>
      <c r="Q48" s="8"/>
      <c r="R48" s="8">
        <f>IF(Kosteninschatting!I31='Input model'!A26,'Input model'!R46,0)</f>
        <v>0</v>
      </c>
      <c r="S48" s="21" t="s">
        <v>84</v>
      </c>
    </row>
    <row r="49" spans="1:19">
      <c r="A49" s="11" t="s">
        <v>163</v>
      </c>
      <c r="B49">
        <v>1000</v>
      </c>
      <c r="C49" s="12" t="s">
        <v>13</v>
      </c>
      <c r="P49" s="13" t="s">
        <v>188</v>
      </c>
      <c r="Q49" s="14"/>
      <c r="R49" s="14">
        <f>IF(Kosteninschatting!I31='Input model'!A27,'Input model'!R39,0)</f>
        <v>0</v>
      </c>
      <c r="S49" s="15" t="s">
        <v>84</v>
      </c>
    </row>
    <row r="50" spans="1:19">
      <c r="A50" s="11" t="s">
        <v>162</v>
      </c>
      <c r="B50">
        <v>1000</v>
      </c>
      <c r="C50" s="12" t="s">
        <v>13</v>
      </c>
    </row>
    <row r="51" spans="1:19">
      <c r="A51" s="13" t="s">
        <v>161</v>
      </c>
      <c r="B51" s="14">
        <v>1000</v>
      </c>
      <c r="C51" s="15" t="s">
        <v>13</v>
      </c>
    </row>
    <row r="54" spans="1:19" ht="15">
      <c r="A54" s="7" t="s">
        <v>148</v>
      </c>
      <c r="B54" s="8"/>
      <c r="C54" s="21"/>
    </row>
    <row r="55" spans="1:19">
      <c r="A55" s="11" t="s">
        <v>165</v>
      </c>
      <c r="B55">
        <v>3</v>
      </c>
      <c r="C55" s="12" t="s">
        <v>149</v>
      </c>
    </row>
    <row r="56" spans="1:19">
      <c r="A56" s="11" t="s">
        <v>164</v>
      </c>
      <c r="B56">
        <v>11</v>
      </c>
      <c r="C56" s="12" t="s">
        <v>149</v>
      </c>
    </row>
    <row r="57" spans="1:19">
      <c r="A57" s="11" t="s">
        <v>166</v>
      </c>
      <c r="B57">
        <v>22</v>
      </c>
      <c r="C57" s="12" t="s">
        <v>149</v>
      </c>
    </row>
    <row r="58" spans="1:19">
      <c r="A58" s="11" t="s">
        <v>163</v>
      </c>
      <c r="B58">
        <v>3</v>
      </c>
      <c r="C58" s="12" t="s">
        <v>149</v>
      </c>
    </row>
    <row r="59" spans="1:19">
      <c r="A59" s="11" t="s">
        <v>162</v>
      </c>
      <c r="B59">
        <v>3</v>
      </c>
      <c r="C59" s="12" t="s">
        <v>149</v>
      </c>
    </row>
    <row r="60" spans="1:19">
      <c r="A60" s="13" t="s">
        <v>161</v>
      </c>
      <c r="B60" s="14">
        <v>3</v>
      </c>
      <c r="C60" s="15" t="s">
        <v>149</v>
      </c>
    </row>
    <row r="63" spans="1:19" ht="15">
      <c r="A63" s="7" t="s">
        <v>177</v>
      </c>
      <c r="B63" s="9" t="s">
        <v>183</v>
      </c>
      <c r="C63" s="9" t="s">
        <v>184</v>
      </c>
      <c r="D63" s="9"/>
      <c r="E63" s="9"/>
      <c r="F63" s="9" t="s">
        <v>185</v>
      </c>
      <c r="G63" s="8"/>
      <c r="H63" s="21"/>
    </row>
    <row r="64" spans="1:19">
      <c r="A64" s="11" t="s">
        <v>286</v>
      </c>
      <c r="B64" s="38" t="e">
        <f>R32</f>
        <v>#N/A</v>
      </c>
      <c r="C64" s="18" t="e">
        <f>R30</f>
        <v>#VALUE!</v>
      </c>
      <c r="D64" s="18"/>
      <c r="E64" s="18"/>
      <c r="F64" s="38" t="e">
        <f>R31</f>
        <v>#N/A</v>
      </c>
      <c r="G64" t="s">
        <v>52</v>
      </c>
      <c r="H64" s="12"/>
    </row>
    <row r="65" spans="1:8">
      <c r="A65" s="13" t="s">
        <v>287</v>
      </c>
      <c r="B65" s="18" t="e">
        <f t="shared" ref="B65" si="1">C65+F65</f>
        <v>#VALUE!</v>
      </c>
      <c r="C65" s="16" t="e">
        <f>R28</f>
        <v>#VALUE!</v>
      </c>
      <c r="D65" s="16"/>
      <c r="E65" s="16"/>
      <c r="F65" s="16" t="e">
        <f>R29</f>
        <v>#VALUE!</v>
      </c>
      <c r="G65" s="14" t="s">
        <v>186</v>
      </c>
      <c r="H65" s="15"/>
    </row>
    <row r="66" spans="1:8">
      <c r="F66" s="18"/>
    </row>
    <row r="67" spans="1:8">
      <c r="F67" s="18"/>
    </row>
  </sheetData>
  <sheetProtection algorithmName="SHA-512" hashValue="CC9DpGzHz7rVebO7gukSZ2j/EBdB2aWW8BkdnGgfVcVOOxiB7/7i5K3kA3tDMmWeBDKZWxNZFDRtydspt/8bzw==" saltValue="auC3ioKX1PPsQF/685yunw==" spinCount="100000" sheet="1" selectLockedCells="1" selectUnlockedCells="1"/>
  <mergeCells count="47">
    <mergeCell ref="J27:M27"/>
    <mergeCell ref="P26:Q26"/>
    <mergeCell ref="P28:Q28"/>
    <mergeCell ref="P29:Q29"/>
    <mergeCell ref="P31:Q31"/>
    <mergeCell ref="P32:Q32"/>
    <mergeCell ref="P34:S34"/>
    <mergeCell ref="P20:Q20"/>
    <mergeCell ref="P21:Q21"/>
    <mergeCell ref="P22:Q22"/>
    <mergeCell ref="P24:Q24"/>
    <mergeCell ref="P25:Q25"/>
    <mergeCell ref="J23:M23"/>
    <mergeCell ref="J6:M6"/>
    <mergeCell ref="J7:K7"/>
    <mergeCell ref="J8:K8"/>
    <mergeCell ref="J9:K9"/>
    <mergeCell ref="J10:K10"/>
    <mergeCell ref="J11:K11"/>
    <mergeCell ref="J12:K12"/>
    <mergeCell ref="J14:M14"/>
    <mergeCell ref="J16:K16"/>
    <mergeCell ref="J17:K17"/>
    <mergeCell ref="J13:K13"/>
    <mergeCell ref="P12:Q12"/>
    <mergeCell ref="P14:Q14"/>
    <mergeCell ref="P19:S19"/>
    <mergeCell ref="P6:S6"/>
    <mergeCell ref="P7:Q7"/>
    <mergeCell ref="P8:Q8"/>
    <mergeCell ref="P9:Q9"/>
    <mergeCell ref="P10:Q10"/>
    <mergeCell ref="P11:Q11"/>
    <mergeCell ref="P46:Q46"/>
    <mergeCell ref="P35:Q35"/>
    <mergeCell ref="P36:Q36"/>
    <mergeCell ref="P42:Q42"/>
    <mergeCell ref="P43:Q43"/>
    <mergeCell ref="P41:S41"/>
    <mergeCell ref="P38:Q38"/>
    <mergeCell ref="P39:Q39"/>
    <mergeCell ref="P37:Q37"/>
    <mergeCell ref="J36:M36"/>
    <mergeCell ref="J37:M37"/>
    <mergeCell ref="J42:M42"/>
    <mergeCell ref="P44:Q44"/>
    <mergeCell ref="P45:Q45"/>
  </mergeCells>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Q17"/>
  <sheetViews>
    <sheetView workbookViewId="0">
      <selection sqref="A1:C1"/>
    </sheetView>
  </sheetViews>
  <sheetFormatPr defaultRowHeight="14.25"/>
  <cols>
    <col min="1" max="1" width="37.375" customWidth="1"/>
    <col min="2" max="2" width="18.625" customWidth="1"/>
    <col min="3" max="3" width="17.375" customWidth="1"/>
    <col min="5" max="5" width="22.625" customWidth="1"/>
    <col min="6" max="6" width="19.125" customWidth="1"/>
    <col min="9" max="9" width="17.875" customWidth="1"/>
    <col min="10" max="10" width="16.625" customWidth="1"/>
    <col min="13" max="13" width="34.875" customWidth="1"/>
    <col min="14" max="14" width="19.375" customWidth="1"/>
  </cols>
  <sheetData>
    <row r="1" spans="1:17">
      <c r="A1" s="239" t="s">
        <v>88</v>
      </c>
      <c r="B1" s="239"/>
      <c r="C1" s="239"/>
      <c r="E1" s="239" t="s">
        <v>92</v>
      </c>
      <c r="F1" s="239"/>
      <c r="G1" s="239"/>
      <c r="I1" s="239" t="s">
        <v>95</v>
      </c>
      <c r="J1" s="239"/>
      <c r="K1" s="239"/>
      <c r="L1" s="4"/>
      <c r="M1" s="40" t="s">
        <v>105</v>
      </c>
      <c r="N1" s="8" t="s">
        <v>201</v>
      </c>
      <c r="O1" s="8" t="s">
        <v>202</v>
      </c>
      <c r="P1" s="8" t="s">
        <v>203</v>
      </c>
      <c r="Q1" s="21" t="s">
        <v>204</v>
      </c>
    </row>
    <row r="2" spans="1:17">
      <c r="A2" t="s">
        <v>89</v>
      </c>
      <c r="B2" t="e">
        <f>Kostenanalyse!M27*Kostenanalyse!M28</f>
        <v>#VALUE!</v>
      </c>
      <c r="C2" t="s">
        <v>113</v>
      </c>
      <c r="E2" t="s">
        <v>93</v>
      </c>
      <c r="F2" t="e">
        <f>Kostenanalyse!M30*Kostenanalyse!M28</f>
        <v>#VALUE!</v>
      </c>
      <c r="G2" t="s">
        <v>72</v>
      </c>
      <c r="I2" t="s">
        <v>214</v>
      </c>
      <c r="J2" t="e">
        <f>Kostenanalyse!M36*Kostenanalyse!M29</f>
        <v>#VALUE!</v>
      </c>
      <c r="K2" t="s">
        <v>13</v>
      </c>
      <c r="M2" s="11" t="s">
        <v>168</v>
      </c>
      <c r="N2">
        <v>59</v>
      </c>
      <c r="O2">
        <v>21</v>
      </c>
      <c r="P2">
        <v>5</v>
      </c>
      <c r="Q2" s="12">
        <v>2</v>
      </c>
    </row>
    <row r="3" spans="1:17">
      <c r="A3" t="s">
        <v>90</v>
      </c>
      <c r="E3" t="s">
        <v>94</v>
      </c>
      <c r="F3" t="e">
        <f>F2*Kostenanalyse!M39</f>
        <v>#VALUE!</v>
      </c>
      <c r="G3" t="s">
        <v>13</v>
      </c>
      <c r="M3" s="11" t="s">
        <v>167</v>
      </c>
      <c r="N3">
        <v>57</v>
      </c>
      <c r="O3">
        <v>21</v>
      </c>
      <c r="P3">
        <v>6</v>
      </c>
      <c r="Q3" s="12">
        <v>2</v>
      </c>
    </row>
    <row r="4" spans="1:17">
      <c r="A4" t="s">
        <v>91</v>
      </c>
      <c r="B4" t="e">
        <f>B2*Kostenanalyse!M37</f>
        <v>#VALUE!</v>
      </c>
      <c r="C4" t="s">
        <v>13</v>
      </c>
      <c r="E4" t="s">
        <v>155</v>
      </c>
      <c r="F4" t="e">
        <f>0.25*Kostenanalyse!M28*Kostenanalyse!M30</f>
        <v>#VALUE!</v>
      </c>
      <c r="G4" t="s">
        <v>156</v>
      </c>
      <c r="M4" s="11" t="s">
        <v>107</v>
      </c>
      <c r="N4">
        <v>32</v>
      </c>
      <c r="O4">
        <v>14</v>
      </c>
      <c r="P4">
        <v>10</v>
      </c>
      <c r="Q4" s="12">
        <v>4</v>
      </c>
    </row>
    <row r="5" spans="1:17">
      <c r="E5" t="s">
        <v>157</v>
      </c>
      <c r="F5" t="e">
        <f>F4*Kostenanalyse!M38</f>
        <v>#VALUE!</v>
      </c>
      <c r="G5" t="s">
        <v>13</v>
      </c>
      <c r="M5" s="13" t="s">
        <v>106</v>
      </c>
      <c r="N5" s="14">
        <v>23</v>
      </c>
      <c r="O5" s="14">
        <v>10</v>
      </c>
      <c r="P5" s="14">
        <v>7</v>
      </c>
      <c r="Q5" s="15">
        <v>3</v>
      </c>
    </row>
    <row r="7" spans="1:17">
      <c r="A7" t="s">
        <v>96</v>
      </c>
      <c r="B7" t="e" cm="1">
        <f t="array" ref="B7:C7">Kostenanalyse!U13:V13</f>
        <v>#VALUE!</v>
      </c>
      <c r="C7">
        <v>0</v>
      </c>
    </row>
    <row r="11" spans="1:17">
      <c r="A11" s="4" t="s">
        <v>110</v>
      </c>
    </row>
    <row r="12" spans="1:17">
      <c r="A12" t="s">
        <v>111</v>
      </c>
      <c r="B12" t="e">
        <f>(Kostenanalyse!M11*(Kostenanalyse!M12/Kostenanalyse!M14+1))</f>
        <v>#VALUE!</v>
      </c>
    </row>
    <row r="15" spans="1:17">
      <c r="A15" s="3" t="s">
        <v>205</v>
      </c>
    </row>
    <row r="16" spans="1:17">
      <c r="A16" t="s">
        <v>190</v>
      </c>
    </row>
    <row r="17" spans="1:1">
      <c r="A17" t="s">
        <v>196</v>
      </c>
    </row>
  </sheetData>
  <mergeCells count="3">
    <mergeCell ref="A1:C1"/>
    <mergeCell ref="E1:G1"/>
    <mergeCell ref="I1:K1"/>
  </mergeCell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N34"/>
  <sheetViews>
    <sheetView workbookViewId="0">
      <selection activeCell="N11" sqref="N11"/>
    </sheetView>
  </sheetViews>
  <sheetFormatPr defaultRowHeight="14.25"/>
  <cols>
    <col min="1" max="1" width="18.875" customWidth="1"/>
    <col min="3" max="3" width="22.625" customWidth="1"/>
    <col min="12" max="12" width="12.625" bestFit="1" customWidth="1"/>
    <col min="14" max="14" width="17" customWidth="1"/>
  </cols>
  <sheetData>
    <row r="2" spans="1:14">
      <c r="B2" t="s">
        <v>114</v>
      </c>
      <c r="C2" t="s">
        <v>117</v>
      </c>
      <c r="D2" t="s">
        <v>118</v>
      </c>
      <c r="I2" s="6" t="s">
        <v>124</v>
      </c>
    </row>
    <row r="3" spans="1:14">
      <c r="A3" t="s">
        <v>115</v>
      </c>
      <c r="B3">
        <f>Kostenanalyse!R40</f>
        <v>0</v>
      </c>
      <c r="C3">
        <f>Kostenanalyse!R42</f>
        <v>0</v>
      </c>
      <c r="D3">
        <f>Kostenanalyse!Q44</f>
        <v>0</v>
      </c>
    </row>
    <row r="4" spans="1:14">
      <c r="A4" t="s">
        <v>116</v>
      </c>
      <c r="B4">
        <f>Kostenanalyse!R41</f>
        <v>0</v>
      </c>
      <c r="C4">
        <f>Kostenanalyse!R43</f>
        <v>0</v>
      </c>
      <c r="D4">
        <f>Kostenanalyse!Q45</f>
        <v>0</v>
      </c>
    </row>
    <row r="5" spans="1:14" ht="14.45" customHeight="1">
      <c r="I5" s="7" t="s">
        <v>125</v>
      </c>
      <c r="J5" s="8"/>
      <c r="K5" s="8"/>
      <c r="L5" s="9" t="s">
        <v>98</v>
      </c>
      <c r="M5" s="8"/>
      <c r="N5" s="10" t="s">
        <v>97</v>
      </c>
    </row>
    <row r="6" spans="1:14">
      <c r="I6" s="11" t="s">
        <v>168</v>
      </c>
      <c r="L6">
        <f>IF(Kosteninschatting!$I$19=TRUE,'Input model'!M38,'Input model'!M43)</f>
        <v>2</v>
      </c>
      <c r="N6" s="12">
        <f>IF(Kosteninschatting!$I$19=TRUE,'Input model'!L38,'Input model'!L43)</f>
        <v>5</v>
      </c>
    </row>
    <row r="7" spans="1:14">
      <c r="I7" s="11" t="s">
        <v>9</v>
      </c>
      <c r="L7">
        <f>IF(Kosteninschatting!$I$19=TRUE,'Input model'!M41,'Input model'!M46)</f>
        <v>3</v>
      </c>
      <c r="N7" s="12">
        <f>IF(Kosteninschatting!$I$19=TRUE,'Input model'!L41,'Input model'!L46)</f>
        <v>7</v>
      </c>
    </row>
    <row r="8" spans="1:14">
      <c r="I8" s="11" t="s">
        <v>100</v>
      </c>
      <c r="L8">
        <f>IF(Kosteninschatting!$I$19=TRUE,'Input model'!M40,'Input model'!M45)</f>
        <v>4</v>
      </c>
      <c r="N8" s="12">
        <f>IF(Kosteninschatting!$I$19=TRUE,'Input model'!L40,'Input model'!L45)</f>
        <v>10</v>
      </c>
    </row>
    <row r="9" spans="1:14">
      <c r="I9" s="11" t="s">
        <v>167</v>
      </c>
      <c r="L9">
        <f>IF(Kosteninschatting!$I$19=TRUE,'Input model'!M39,'Input model'!M44)</f>
        <v>2</v>
      </c>
      <c r="N9" s="12">
        <f>IF(Kosteninschatting!$I$19=TRUE,'Input model'!L39,'Input model'!L44)</f>
        <v>6</v>
      </c>
    </row>
    <row r="10" spans="1:14">
      <c r="I10" s="13" t="s">
        <v>126</v>
      </c>
      <c r="J10" s="14"/>
      <c r="K10" s="14"/>
      <c r="L10" s="16" t="e">
        <f>VLOOKUP(Kosteninschatting!D9, Figuren!I6:L9, 4, FALSE) * Kosteninschatting!T16</f>
        <v>#N/A</v>
      </c>
      <c r="M10" s="14"/>
      <c r="N10" s="17" t="e">
        <f>VLOOKUP(Kosteninschatting!D9, Figuren!I6:N9, 6, FALSE) * Kosteninschatting!T16</f>
        <v>#N/A</v>
      </c>
    </row>
    <row r="29" spans="9:14">
      <c r="I29" s="6" t="s">
        <v>127</v>
      </c>
    </row>
    <row r="31" spans="9:14" ht="15">
      <c r="I31" s="7" t="s">
        <v>128</v>
      </c>
      <c r="J31" s="8"/>
      <c r="K31" s="8"/>
      <c r="L31" s="9" t="s">
        <v>97</v>
      </c>
      <c r="M31" s="8"/>
      <c r="N31" s="10" t="s">
        <v>98</v>
      </c>
    </row>
    <row r="32" spans="9:14">
      <c r="I32" s="11" t="s">
        <v>129</v>
      </c>
      <c r="L32" s="18" t="e">
        <f>L10</f>
        <v>#N/A</v>
      </c>
      <c r="N32" s="19" t="e">
        <f>N10</f>
        <v>#N/A</v>
      </c>
    </row>
    <row r="33" spans="9:14">
      <c r="I33" s="11" t="s">
        <v>130</v>
      </c>
      <c r="L33" t="e">
        <f>Kosteninschatting!T9</f>
        <v>#N/A</v>
      </c>
      <c r="N33" s="12" t="e">
        <f>L33</f>
        <v>#N/A</v>
      </c>
    </row>
    <row r="34" spans="9:14">
      <c r="I34" s="13" t="s">
        <v>131</v>
      </c>
      <c r="J34" s="14"/>
      <c r="K34" s="14"/>
      <c r="L34" s="16" t="e">
        <f>SUM(L32:L33)</f>
        <v>#N/A</v>
      </c>
      <c r="M34" s="14"/>
      <c r="N34" s="17" t="e">
        <f>SUM(N32:N33)</f>
        <v>#N/A</v>
      </c>
    </row>
  </sheetData>
  <sheetProtection algorithmName="SHA-512" hashValue="DYgq1bHpEgqCroszQNuvSIGCotFtewqFcfba1qt6gWk8UqfKjuvr/tPvcoBFmFLP1YvNH5vVY5qCVgmgn2BYxQ==" saltValue="/FJrBg7AVXLwY89tuTr98A==" spinCount="100000" sheet="1" objects="1" scenarios="1"/>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8</vt:i4>
      </vt:variant>
    </vt:vector>
  </HeadingPairs>
  <TitlesOfParts>
    <vt:vector size="8" baseType="lpstr">
      <vt:lpstr>Welkom</vt:lpstr>
      <vt:lpstr>Kosteninschatting</vt:lpstr>
      <vt:lpstr>Kostenanalyse</vt:lpstr>
      <vt:lpstr>Casestudies </vt:lpstr>
      <vt:lpstr>Types irrigatie materiaal </vt:lpstr>
      <vt:lpstr>Input model</vt:lpstr>
      <vt:lpstr>Input model 2</vt:lpstr>
      <vt:lpstr>Figuren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Rekentool irrigatiekosten vollegrondssierteelt</dc:title>
  <dc:creator>Viaverda</dc:creator>
  <cp:lastModifiedBy>Aster De Vroe</cp:lastModifiedBy>
  <dcterms:created xsi:type="dcterms:W3CDTF">2025-05-19T06:47:56Z</dcterms:created>
  <dcterms:modified xsi:type="dcterms:W3CDTF">2026-01-15T08:44:04Z</dcterms:modified>
  <dc:language>Nederlands</dc:language>
</cp:coreProperties>
</file>